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2'!$A$1:$M$130</definedName>
    <definedName name="_xlnm.Print_Area" localSheetId="2">'Приложение 3'!$A$1:$J$60</definedName>
  </definedNames>
  <calcPr calcId="145621"/>
</workbook>
</file>

<file path=xl/calcChain.xml><?xml version="1.0" encoding="utf-8"?>
<calcChain xmlns="http://schemas.openxmlformats.org/spreadsheetml/2006/main">
  <c r="C108" i="6" l="1"/>
  <c r="D109" i="6"/>
  <c r="C102" i="6"/>
  <c r="C81" i="6" l="1"/>
  <c r="F102" i="6"/>
  <c r="D86" i="6"/>
  <c r="F85" i="6"/>
  <c r="D92" i="6"/>
  <c r="G91" i="6"/>
  <c r="F91" i="6"/>
  <c r="C91" i="6"/>
  <c r="F81" i="6" l="1"/>
  <c r="F63" i="6"/>
  <c r="I29" i="3" l="1"/>
  <c r="I31" i="3"/>
  <c r="D51" i="7" l="1"/>
  <c r="D52" i="7" s="1"/>
  <c r="C50" i="7"/>
  <c r="G50" i="7"/>
  <c r="I50" i="7"/>
  <c r="C43" i="7"/>
  <c r="G126" i="6" l="1"/>
  <c r="I81" i="6"/>
  <c r="D69" i="6"/>
  <c r="G61" i="6"/>
  <c r="J68" i="6"/>
  <c r="D70" i="6"/>
  <c r="G62" i="6"/>
  <c r="J69" i="6"/>
  <c r="D71" i="6"/>
  <c r="G68" i="6"/>
  <c r="G81" i="6" s="1"/>
  <c r="J70" i="6"/>
  <c r="D72" i="6"/>
  <c r="G60" i="6"/>
  <c r="J71" i="6"/>
  <c r="D73" i="6"/>
  <c r="D74" i="6"/>
  <c r="J73" i="6"/>
  <c r="D75" i="6"/>
  <c r="D90" i="6"/>
  <c r="D91" i="6" s="1"/>
  <c r="I63" i="6"/>
  <c r="J81" i="6" l="1"/>
  <c r="L32" i="3"/>
  <c r="F19" i="3" l="1"/>
  <c r="C26" i="7" l="1"/>
  <c r="M34" i="6" l="1"/>
  <c r="F31" i="6" l="1"/>
  <c r="D27" i="7" l="1"/>
  <c r="D64" i="6"/>
  <c r="J63" i="6"/>
  <c r="D68" i="6"/>
  <c r="D81" i="6" s="1"/>
  <c r="D34" i="7"/>
  <c r="D30" i="7"/>
  <c r="F33" i="7"/>
  <c r="I29" i="7"/>
  <c r="F55" i="6"/>
  <c r="I55" i="6"/>
  <c r="J54" i="6"/>
  <c r="J53" i="6"/>
  <c r="J52" i="6"/>
  <c r="G53" i="6"/>
  <c r="D56" i="6"/>
  <c r="C55" i="6"/>
  <c r="J51" i="6"/>
  <c r="G52" i="6"/>
  <c r="G51" i="6"/>
  <c r="D51" i="6"/>
  <c r="D55" i="6" s="1"/>
  <c r="I49" i="6"/>
  <c r="F49" i="6"/>
  <c r="J45" i="6"/>
  <c r="J44" i="6"/>
  <c r="G48" i="6"/>
  <c r="G47" i="6"/>
  <c r="G46" i="6"/>
  <c r="G45" i="6"/>
  <c r="G44" i="6"/>
  <c r="D18" i="7"/>
  <c r="I41" i="6"/>
  <c r="J34" i="6"/>
  <c r="F17" i="7"/>
  <c r="C17" i="7"/>
  <c r="D35" i="7" l="1"/>
  <c r="G49" i="6"/>
  <c r="J49" i="6"/>
  <c r="J55" i="6"/>
  <c r="G55" i="6"/>
  <c r="D42" i="6"/>
  <c r="M41" i="6"/>
  <c r="L41" i="6"/>
  <c r="D35" i="6"/>
  <c r="D34" i="6"/>
  <c r="G36" i="6"/>
  <c r="G35" i="6"/>
  <c r="G34" i="6"/>
  <c r="J31" i="6"/>
  <c r="D21" i="6"/>
  <c r="D20" i="6"/>
  <c r="D19" i="6"/>
  <c r="D18" i="6"/>
  <c r="D17" i="6"/>
  <c r="G30" i="6"/>
  <c r="G29" i="6"/>
  <c r="G28" i="6"/>
  <c r="G27" i="6"/>
  <c r="J56" i="6" l="1"/>
  <c r="G31" i="6"/>
  <c r="J39" i="6"/>
  <c r="I17" i="7" l="1"/>
  <c r="C41" i="6" l="1"/>
  <c r="F41" i="6"/>
  <c r="J35" i="6"/>
  <c r="I30" i="3" l="1"/>
  <c r="H147" i="6" l="1"/>
  <c r="F26" i="7" l="1"/>
  <c r="S31" i="6" l="1"/>
  <c r="P36" i="6"/>
  <c r="U36" i="6" s="1"/>
  <c r="D58" i="7" l="1"/>
  <c r="D59" i="7" s="1"/>
  <c r="D44" i="7"/>
  <c r="D41" i="7"/>
  <c r="D45" i="7" s="1"/>
  <c r="D60" i="7" s="1"/>
  <c r="F145" i="6"/>
  <c r="J61" i="7"/>
  <c r="J55" i="7" s="1"/>
  <c r="G61" i="7"/>
  <c r="D61" i="7"/>
  <c r="D128" i="6"/>
  <c r="D129" i="6" s="1"/>
  <c r="D103" i="6"/>
  <c r="D104" i="6" s="1"/>
  <c r="D82" i="6"/>
  <c r="D87" i="6" s="1"/>
  <c r="J112" i="6"/>
  <c r="J111" i="6"/>
  <c r="J95" i="6"/>
  <c r="J96" i="6"/>
  <c r="J97" i="6"/>
  <c r="J98" i="6"/>
  <c r="J99" i="6"/>
  <c r="J94" i="6"/>
  <c r="J40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11" i="6"/>
  <c r="G95" i="6"/>
  <c r="G96" i="6"/>
  <c r="G97" i="6"/>
  <c r="G98" i="6"/>
  <c r="G99" i="6"/>
  <c r="G100" i="6"/>
  <c r="G84" i="6"/>
  <c r="G58" i="6"/>
  <c r="G59" i="6"/>
  <c r="D107" i="6"/>
  <c r="D108" i="6" s="1"/>
  <c r="D95" i="6"/>
  <c r="D96" i="6"/>
  <c r="D97" i="6"/>
  <c r="D98" i="6"/>
  <c r="D99" i="6"/>
  <c r="D94" i="6"/>
  <c r="D102" i="6" s="1"/>
  <c r="D50" i="6"/>
  <c r="J36" i="6"/>
  <c r="J37" i="6"/>
  <c r="J38" i="6"/>
  <c r="D32" i="6"/>
  <c r="G41" i="6"/>
  <c r="G85" i="6" l="1"/>
  <c r="J86" i="6" s="1"/>
  <c r="G63" i="6"/>
  <c r="G102" i="6"/>
  <c r="G32" i="7"/>
  <c r="G33" i="7" s="1"/>
  <c r="I34" i="7" s="1"/>
  <c r="G55" i="7"/>
  <c r="D65" i="6"/>
  <c r="D130" i="6" s="1"/>
  <c r="C146" i="6"/>
  <c r="J49" i="7"/>
  <c r="J28" i="7"/>
  <c r="J29" i="7" s="1"/>
  <c r="I30" i="7" s="1"/>
  <c r="J41" i="6"/>
  <c r="D42" i="7"/>
  <c r="D43" i="7" s="1"/>
  <c r="D16" i="7"/>
  <c r="D17" i="7" s="1"/>
  <c r="G56" i="7"/>
  <c r="G16" i="7"/>
  <c r="G17" i="7" s="1"/>
  <c r="D41" i="6"/>
  <c r="C137" i="6"/>
  <c r="C145" i="6"/>
  <c r="I145" i="6" s="1"/>
  <c r="C139" i="6"/>
  <c r="F138" i="6"/>
  <c r="C138" i="6"/>
  <c r="F139" i="6"/>
  <c r="F137" i="6"/>
  <c r="G20" i="7"/>
  <c r="G23" i="7"/>
  <c r="G38" i="7"/>
  <c r="D22" i="7"/>
  <c r="G21" i="7"/>
  <c r="G42" i="7"/>
  <c r="D23" i="7"/>
  <c r="D48" i="7"/>
  <c r="D50" i="7" s="1"/>
  <c r="J38" i="7"/>
  <c r="J39" i="7"/>
  <c r="J48" i="7"/>
  <c r="J50" i="7" s="1"/>
  <c r="D21" i="7"/>
  <c r="D38" i="7"/>
  <c r="D40" i="7" s="1"/>
  <c r="J17" i="7"/>
  <c r="G22" i="7"/>
  <c r="D20" i="7"/>
  <c r="G127" i="6"/>
  <c r="F127" i="6"/>
  <c r="I139" i="6" l="1"/>
  <c r="J51" i="7"/>
  <c r="J52" i="7" s="1"/>
  <c r="J42" i="6"/>
  <c r="D26" i="7"/>
  <c r="I18" i="7"/>
  <c r="F146" i="6"/>
  <c r="I146" i="6" s="1"/>
  <c r="C144" i="6"/>
  <c r="F144" i="6"/>
  <c r="C143" i="6"/>
  <c r="G26" i="7"/>
  <c r="G145" i="6"/>
  <c r="F140" i="6"/>
  <c r="I137" i="6"/>
  <c r="C140" i="6"/>
  <c r="I138" i="6"/>
  <c r="J57" i="7"/>
  <c r="I57" i="7"/>
  <c r="G57" i="7"/>
  <c r="F57" i="7"/>
  <c r="S47" i="6" s="1"/>
  <c r="G43" i="7"/>
  <c r="F43" i="7"/>
  <c r="J40" i="7"/>
  <c r="I40" i="7"/>
  <c r="G40" i="7"/>
  <c r="F40" i="7"/>
  <c r="C40" i="7"/>
  <c r="L39" i="7" l="1"/>
  <c r="S42" i="6"/>
  <c r="I27" i="7"/>
  <c r="J35" i="7" s="1"/>
  <c r="I143" i="6"/>
  <c r="C147" i="6"/>
  <c r="F147" i="6"/>
  <c r="I144" i="6"/>
  <c r="I140" i="6"/>
  <c r="J58" i="7"/>
  <c r="J59" i="7" s="1"/>
  <c r="J41" i="7"/>
  <c r="D134" i="6"/>
  <c r="J127" i="6"/>
  <c r="J128" i="6" s="1"/>
  <c r="I127" i="6"/>
  <c r="P47" i="6" s="1"/>
  <c r="U47" i="6" s="1"/>
  <c r="J102" i="6"/>
  <c r="I102" i="6"/>
  <c r="G137" i="6"/>
  <c r="S39" i="6"/>
  <c r="S26" i="6" s="1"/>
  <c r="P39" i="6"/>
  <c r="U39" i="6" l="1"/>
  <c r="I147" i="6"/>
  <c r="G138" i="6" l="1"/>
  <c r="G140" i="6" s="1"/>
  <c r="I31" i="6"/>
  <c r="D31" i="6"/>
  <c r="C31" i="6"/>
  <c r="P31" i="6" l="1"/>
  <c r="G144" i="6"/>
  <c r="K32" i="3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U31" i="6" l="1"/>
  <c r="C33" i="3"/>
  <c r="F33" i="3"/>
  <c r="K33" i="3"/>
  <c r="G147" i="6"/>
  <c r="I26" i="3"/>
  <c r="J33" i="3"/>
  <c r="L33" i="3"/>
  <c r="H33" i="3"/>
  <c r="D33" i="3"/>
  <c r="G33" i="3"/>
  <c r="I22" i="3"/>
  <c r="I33" i="3" l="1"/>
  <c r="J32" i="6"/>
  <c r="J50" i="6" l="1"/>
  <c r="D143" i="6"/>
  <c r="J143" i="6" s="1"/>
  <c r="D138" i="6" l="1"/>
  <c r="J138" i="6" s="1"/>
  <c r="D145" i="6"/>
  <c r="D137" i="6"/>
  <c r="J137" i="6" s="1"/>
  <c r="D140" i="6" l="1"/>
  <c r="J145" i="6"/>
  <c r="J147" i="6" s="1"/>
  <c r="D147" i="6"/>
  <c r="K138" i="6"/>
  <c r="J140" i="6"/>
  <c r="P42" i="6"/>
  <c r="U42" i="6" s="1"/>
  <c r="J82" i="6" l="1"/>
  <c r="J87" i="6" s="1"/>
  <c r="J92" i="6" l="1"/>
  <c r="M20" i="7" l="1"/>
  <c r="L43" i="7"/>
  <c r="M28" i="7"/>
  <c r="N40" i="7"/>
  <c r="J44" i="7"/>
  <c r="G139" i="6" l="1"/>
  <c r="J45" i="7"/>
  <c r="J60" i="7" s="1"/>
  <c r="G146" i="6" l="1"/>
  <c r="O24" i="6" l="1"/>
  <c r="O25" i="6"/>
  <c r="J64" i="6"/>
  <c r="O50" i="6" s="1"/>
  <c r="J65" i="6" l="1"/>
  <c r="O67" i="6" s="1"/>
  <c r="D144" i="6" l="1"/>
  <c r="J144" i="6" s="1"/>
  <c r="O63" i="6"/>
  <c r="P65" i="6"/>
  <c r="O29" i="6"/>
  <c r="P45" i="6"/>
  <c r="P26" i="6" s="1"/>
  <c r="U26" i="6" s="1"/>
  <c r="J103" i="6"/>
  <c r="U45" i="6" l="1"/>
  <c r="U24" i="6" s="1"/>
  <c r="J104" i="6"/>
  <c r="D139" i="6"/>
  <c r="J139" i="6" s="1"/>
  <c r="J109" i="6"/>
  <c r="J129" i="6" s="1"/>
  <c r="D146" i="6" s="1"/>
  <c r="J146" i="6" s="1"/>
  <c r="J130" i="6" l="1"/>
  <c r="J148" i="6" s="1"/>
</calcChain>
</file>

<file path=xl/sharedStrings.xml><?xml version="1.0" encoding="utf-8"?>
<sst xmlns="http://schemas.openxmlformats.org/spreadsheetml/2006/main" count="270" uniqueCount="93">
  <si>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</si>
  <si>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</si>
  <si>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</si>
  <si>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</si>
  <si>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</si>
  <si>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</si>
  <si>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</si>
  <si>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</si>
  <si>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</si>
  <si>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</si>
  <si>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</si>
  <si>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</si>
  <si>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</si>
  <si>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</si>
  <si>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</si>
  <si>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</si>
  <si>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</si>
  <si>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</si>
  <si>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</si>
  <si>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</si>
  <si>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</si>
  <si>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</si>
  <si>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</si>
  <si>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</si>
  <si>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</si>
  <si>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</si>
  <si>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</si>
  <si>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</si>
  <si>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</si>
  <si>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</si>
  <si>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</si>
  <si>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</si>
  <si>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</si>
  <si>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</si>
  <si>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</si>
  <si>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</si>
  <si>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</si>
  <si>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</si>
  <si>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</si>
  <si>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</si>
  <si>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</si>
  <si>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</si>
  <si>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</si>
  <si>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</si>
  <si>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</si>
  <si>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</si>
  <si>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</si>
  <si>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</si>
  <si>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</si>
  <si>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2020 год</t>
  </si>
  <si>
    <t>2021 год</t>
  </si>
  <si>
    <t>2022 год</t>
  </si>
  <si>
    <t>2023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</si>
  <si>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</si>
  <si>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</si>
  <si>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</si>
  <si>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</si>
  <si>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</si>
  <si>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</si>
  <si>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</si>
  <si>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Перечень многоквартирных домов, подлежащих расселению в 2020-2023 годах </t>
  </si>
  <si>
    <t xml:space="preserve">квартир </t>
  </si>
  <si>
    <t xml:space="preserve">ИТОГО: </t>
  </si>
  <si>
    <t>общей стоимостью</t>
  </si>
  <si>
    <t xml:space="preserve">ВСЕГО за 2021 год: 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</si>
  <si>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</si>
  <si>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</si>
  <si>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</si>
  <si>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</si>
  <si>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Белый-Ю</t>
  </si>
  <si>
    <t>Косью</t>
  </si>
  <si>
    <t>Березовка</t>
  </si>
  <si>
    <t>Всего</t>
  </si>
  <si>
    <t>ИТОГО</t>
  </si>
  <si>
    <t>Собственники</t>
  </si>
  <si>
    <t>Муниципальные</t>
  </si>
  <si>
    <t>г. Печора, п. Косью, ул. Лесная, д. 1</t>
  </si>
  <si>
    <t>Косью Лесная 1</t>
  </si>
  <si>
    <t>Белый-Ю Лесная 1</t>
  </si>
  <si>
    <t>Белый-Ю Лесная 3</t>
  </si>
  <si>
    <t>Березовка, ул. Лесная , дом 33</t>
  </si>
  <si>
    <t>Березовка, ул. Лесная , дом 34</t>
  </si>
  <si>
    <t>Березовка, ул. Лесная , дом 35</t>
  </si>
  <si>
    <t>ИТОГО:</t>
  </si>
  <si>
    <t>Перечень жилых помещений, находящихся в собственности МО МР "Печора" и подлежащих расселению в 2020-2021 годах</t>
  </si>
  <si>
    <t>Перечень жилых помещений, находящихся в собственности граждан и подлежащих расселению в 2020-2021 годах</t>
  </si>
  <si>
    <t xml:space="preserve">ИТОГО по 2020 году: </t>
  </si>
  <si>
    <t xml:space="preserve">ВСЕГО за 2020 год: </t>
  </si>
  <si>
    <t xml:space="preserve">ИТОГО по 2022 году: </t>
  </si>
  <si>
    <t xml:space="preserve">ИТОГО по 2023 году: </t>
  </si>
  <si>
    <t xml:space="preserve">ВСЕГО за 2022 год: </t>
  </si>
  <si>
    <t xml:space="preserve">ВСЕГО за 2023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</si>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</sst>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_р_.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3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1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0" fontId="9" fillId="3" borderId="1" xfId="0" applyFont="1" applyFill="1" applyBorder="1" applyAlignment="1">
      <alignment horizontal="left" vertical="center" wrapText="1"/>
    </xf>
    <xf numFmtId="4" fontId="9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/>
    <xf numFmtId="4" fontId="6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wrapText="1"/>
    </xf>
    <xf numFmtId="3" fontId="8" fillId="0" borderId="2" xfId="0" applyNumberFormat="1" applyFont="1" applyBorder="1" applyAlignment="1">
      <alignment vertical="center" wrapText="1"/>
    </xf>
    <xf numFmtId="0" fontId="10" fillId="0" borderId="1" xfId="0" applyFont="1" applyBorder="1" applyAlignment="1"/>
    <xf numFmtId="4" fontId="9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wrapText="1"/>
    </xf>
    <xf numFmtId="4" fontId="0" fillId="0" borderId="0" xfId="0" applyNumberFormat="1"/>
    <xf numFmtId="0" fontId="4" fillId="2" borderId="8" xfId="0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1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10" fillId="0" borderId="2" xfId="0" applyFont="1" applyBorder="1"/>
    <xf numFmtId="3" fontId="15" fillId="0" borderId="2" xfId="0" applyNumberFormat="1" applyFont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3" fontId="4" fillId="4" borderId="4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7" fillId="0" borderId="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 wrapText="1"/>
    </xf>
    <xf numFmtId="0" fontId="0" fillId="0" borderId="2" xfId="0" applyBorder="1"/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3" fontId="24" fillId="0" borderId="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3" fillId="3" borderId="1" xfId="0" applyFont="1" applyFill="1" applyBorder="1" applyAlignment="1">
      <alignment horizontal="left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4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4" fillId="4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14" zoomScale="90" zoomScaleNormal="90" workbookViewId="0">
      <selection activeCell="J36" sqref="J36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50" t="s">
        <v>59</v>
      </c>
      <c r="J1" s="251"/>
      <c r="K1" s="251"/>
      <c r="L1" s="251"/>
    </row>
    <row r="2" spans="1:13" x14ac:dyDescent="0.25">
      <c r="I2" s="251"/>
      <c r="J2" s="251"/>
      <c r="K2" s="251"/>
      <c r="L2" s="251"/>
    </row>
    <row r="3" spans="1:13" x14ac:dyDescent="0.25">
      <c r="I3" s="251"/>
      <c r="J3" s="251"/>
      <c r="K3" s="251"/>
      <c r="L3" s="251"/>
    </row>
    <row r="4" spans="1:13" ht="15.75" x14ac:dyDescent="0.25">
      <c r="I4" s="89"/>
      <c r="J4" s="89"/>
      <c r="K4" s="89"/>
      <c r="L4" s="89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90"/>
      <c r="J5" s="254" t="s">
        <v>0</v>
      </c>
      <c r="K5" s="254"/>
      <c r="L5" s="254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64" t="s">
        <v>58</v>
      </c>
      <c r="J6" s="265"/>
      <c r="K6" s="265"/>
      <c r="L6" s="265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55" t="s">
        <v>60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</row>
    <row r="12" spans="1:13" ht="15.75" x14ac:dyDescent="0.25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9"/>
    </row>
    <row r="13" spans="1:13" ht="30.75" customHeight="1" x14ac:dyDescent="0.25">
      <c r="A13" s="262" t="s">
        <v>1</v>
      </c>
      <c r="B13" s="252" t="s">
        <v>30</v>
      </c>
      <c r="C13" s="262" t="s">
        <v>31</v>
      </c>
      <c r="D13" s="262"/>
      <c r="E13" s="262"/>
      <c r="F13" s="252" t="s">
        <v>42</v>
      </c>
      <c r="G13" s="258" t="s">
        <v>34</v>
      </c>
      <c r="H13" s="271"/>
      <c r="I13" s="252" t="s">
        <v>39</v>
      </c>
      <c r="J13" s="258" t="s">
        <v>31</v>
      </c>
      <c r="K13" s="259"/>
      <c r="L13" s="262" t="s">
        <v>43</v>
      </c>
      <c r="M13" s="4"/>
    </row>
    <row r="14" spans="1:13" ht="25.5" customHeight="1" x14ac:dyDescent="0.25">
      <c r="A14" s="262"/>
      <c r="B14" s="263"/>
      <c r="C14" s="256" t="s">
        <v>32</v>
      </c>
      <c r="D14" s="257"/>
      <c r="E14" s="262" t="s">
        <v>33</v>
      </c>
      <c r="F14" s="263"/>
      <c r="G14" s="252" t="s">
        <v>35</v>
      </c>
      <c r="H14" s="252" t="s">
        <v>36</v>
      </c>
      <c r="I14" s="263"/>
      <c r="J14" s="252" t="s">
        <v>41</v>
      </c>
      <c r="K14" s="262" t="s">
        <v>40</v>
      </c>
      <c r="L14" s="262"/>
      <c r="M14" s="5"/>
    </row>
    <row r="15" spans="1:13" ht="47.25" customHeight="1" x14ac:dyDescent="0.25">
      <c r="A15" s="262"/>
      <c r="B15" s="253"/>
      <c r="C15" s="91" t="s">
        <v>37</v>
      </c>
      <c r="D15" s="77" t="s">
        <v>38</v>
      </c>
      <c r="E15" s="262"/>
      <c r="F15" s="253"/>
      <c r="G15" s="253"/>
      <c r="H15" s="253"/>
      <c r="I15" s="263"/>
      <c r="J15" s="260"/>
      <c r="K15" s="262"/>
      <c r="L15" s="262"/>
      <c r="M15" s="266"/>
    </row>
    <row r="16" spans="1:13" ht="15" hidden="1" customHeight="1" x14ac:dyDescent="0.25">
      <c r="A16" s="262"/>
      <c r="B16" s="77"/>
      <c r="C16" s="77"/>
      <c r="D16" s="77"/>
      <c r="E16" s="77"/>
      <c r="F16" s="77"/>
      <c r="G16" s="77"/>
      <c r="H16" s="77"/>
      <c r="I16" s="92"/>
      <c r="J16" s="261"/>
      <c r="K16" s="262"/>
      <c r="L16" s="262"/>
      <c r="M16" s="266"/>
    </row>
    <row r="17" spans="1:13" ht="15" hidden="1" customHeight="1" x14ac:dyDescent="0.25">
      <c r="A17" s="262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262"/>
      <c r="M17" s="266"/>
    </row>
    <row r="18" spans="1:13" ht="24" customHeight="1" x14ac:dyDescent="0.25">
      <c r="A18" s="268" t="s">
        <v>5</v>
      </c>
      <c r="B18" s="268"/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5"/>
    </row>
    <row r="19" spans="1:13" ht="39.75" customHeight="1" x14ac:dyDescent="0.25">
      <c r="A19" s="78" t="s">
        <v>20</v>
      </c>
      <c r="B19" s="79">
        <v>60</v>
      </c>
      <c r="C19" s="79">
        <v>59</v>
      </c>
      <c r="D19" s="79">
        <v>17</v>
      </c>
      <c r="E19" s="79">
        <v>1</v>
      </c>
      <c r="F19" s="79">
        <f>G19+H19</f>
        <v>41</v>
      </c>
      <c r="G19" s="79">
        <v>30</v>
      </c>
      <c r="H19" s="79">
        <v>11</v>
      </c>
      <c r="I19" s="79">
        <f>J19+K19</f>
        <v>1940.3000000000002</v>
      </c>
      <c r="J19" s="79">
        <v>1464.4</v>
      </c>
      <c r="K19" s="79">
        <v>475.9</v>
      </c>
      <c r="L19" s="80">
        <v>76</v>
      </c>
      <c r="M19" s="11"/>
    </row>
    <row r="20" spans="1:13" ht="34.5" customHeight="1" x14ac:dyDescent="0.25">
      <c r="A20" s="78" t="s">
        <v>21</v>
      </c>
      <c r="B20" s="79">
        <v>65</v>
      </c>
      <c r="C20" s="79">
        <v>59</v>
      </c>
      <c r="D20" s="79">
        <v>43</v>
      </c>
      <c r="E20" s="79">
        <v>6</v>
      </c>
      <c r="F20" s="79">
        <v>14</v>
      </c>
      <c r="G20" s="79">
        <v>13</v>
      </c>
      <c r="H20" s="79">
        <v>1</v>
      </c>
      <c r="I20" s="79">
        <f>J20+K20</f>
        <v>812</v>
      </c>
      <c r="J20" s="247">
        <v>748.5</v>
      </c>
      <c r="K20" s="79">
        <v>63.5</v>
      </c>
      <c r="L20" s="270">
        <v>32</v>
      </c>
      <c r="M20" s="269"/>
    </row>
    <row r="21" spans="1:13" ht="15" hidden="1" customHeight="1" x14ac:dyDescent="0.25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270"/>
      <c r="M21" s="269"/>
    </row>
    <row r="22" spans="1:13" ht="15.75" x14ac:dyDescent="0.25">
      <c r="A22" s="72" t="s">
        <v>4</v>
      </c>
      <c r="B22" s="72">
        <f>B19+B20</f>
        <v>125</v>
      </c>
      <c r="C22" s="72">
        <f t="shared" ref="C22:L22" si="0">C19+C20</f>
        <v>118</v>
      </c>
      <c r="D22" s="72">
        <f t="shared" si="0"/>
        <v>60</v>
      </c>
      <c r="E22" s="72">
        <f t="shared" si="0"/>
        <v>7</v>
      </c>
      <c r="F22" s="72">
        <f t="shared" si="0"/>
        <v>55</v>
      </c>
      <c r="G22" s="72">
        <f t="shared" si="0"/>
        <v>43</v>
      </c>
      <c r="H22" s="72">
        <f t="shared" si="0"/>
        <v>12</v>
      </c>
      <c r="I22" s="72">
        <f>I19+I20</f>
        <v>2752.3</v>
      </c>
      <c r="J22" s="72">
        <f t="shared" si="0"/>
        <v>2212.9</v>
      </c>
      <c r="K22" s="72">
        <f t="shared" si="0"/>
        <v>539.4</v>
      </c>
      <c r="L22" s="72">
        <f t="shared" si="0"/>
        <v>108</v>
      </c>
      <c r="M22" s="10"/>
    </row>
    <row r="23" spans="1:13" ht="21" customHeight="1" x14ac:dyDescent="0.25">
      <c r="A23" s="262" t="s">
        <v>2</v>
      </c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5"/>
    </row>
    <row r="24" spans="1:13" ht="36.75" customHeight="1" x14ac:dyDescent="0.25">
      <c r="A24" s="78" t="s">
        <v>18</v>
      </c>
      <c r="B24" s="79">
        <v>18</v>
      </c>
      <c r="C24" s="79">
        <v>18</v>
      </c>
      <c r="D24" s="79">
        <v>11</v>
      </c>
      <c r="E24" s="79">
        <v>0</v>
      </c>
      <c r="F24" s="79">
        <v>7</v>
      </c>
      <c r="G24" s="79">
        <v>7</v>
      </c>
      <c r="H24" s="79">
        <v>0</v>
      </c>
      <c r="I24" s="79">
        <f>J24+K24</f>
        <v>353.8</v>
      </c>
      <c r="J24" s="79">
        <v>353.8</v>
      </c>
      <c r="K24" s="79">
        <v>0</v>
      </c>
      <c r="L24" s="79">
        <v>13</v>
      </c>
      <c r="M24" s="11"/>
    </row>
    <row r="25" spans="1:13" ht="36.75" customHeight="1" x14ac:dyDescent="0.25">
      <c r="A25" s="78" t="s">
        <v>19</v>
      </c>
      <c r="B25" s="79">
        <v>32</v>
      </c>
      <c r="C25" s="79">
        <v>31</v>
      </c>
      <c r="D25" s="79">
        <v>21</v>
      </c>
      <c r="E25" s="79">
        <v>1</v>
      </c>
      <c r="F25" s="79">
        <v>9</v>
      </c>
      <c r="G25" s="79">
        <v>8</v>
      </c>
      <c r="H25" s="79">
        <v>1</v>
      </c>
      <c r="I25" s="79">
        <f>J25+K25</f>
        <v>494.90000000000003</v>
      </c>
      <c r="J25" s="79">
        <v>444.8</v>
      </c>
      <c r="K25" s="79">
        <v>50.1</v>
      </c>
      <c r="L25" s="79">
        <v>19</v>
      </c>
      <c r="M25" s="10"/>
    </row>
    <row r="26" spans="1:13" ht="15.75" x14ac:dyDescent="0.25">
      <c r="A26" s="83" t="s">
        <v>4</v>
      </c>
      <c r="B26" s="84">
        <f>B24+B25</f>
        <v>50</v>
      </c>
      <c r="C26" s="84">
        <f t="shared" ref="C26:L26" si="1">C24+C25</f>
        <v>49</v>
      </c>
      <c r="D26" s="84">
        <f t="shared" si="1"/>
        <v>32</v>
      </c>
      <c r="E26" s="84">
        <f t="shared" si="1"/>
        <v>1</v>
      </c>
      <c r="F26" s="84">
        <f t="shared" si="1"/>
        <v>16</v>
      </c>
      <c r="G26" s="84">
        <f t="shared" si="1"/>
        <v>15</v>
      </c>
      <c r="H26" s="84">
        <f t="shared" si="1"/>
        <v>1</v>
      </c>
      <c r="I26" s="84">
        <f>I24+I25</f>
        <v>848.7</v>
      </c>
      <c r="J26" s="84">
        <f t="shared" si="1"/>
        <v>798.6</v>
      </c>
      <c r="K26" s="84">
        <f t="shared" si="1"/>
        <v>50.1</v>
      </c>
      <c r="L26" s="84">
        <f t="shared" si="1"/>
        <v>32</v>
      </c>
      <c r="M26" s="266"/>
    </row>
    <row r="27" spans="1:13" ht="15" hidden="1" customHeight="1" x14ac:dyDescent="0.25">
      <c r="A27" s="85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5"/>
      <c r="M27" s="266"/>
    </row>
    <row r="28" spans="1:13" ht="20.25" customHeight="1" x14ac:dyDescent="0.25">
      <c r="A28" s="262" t="s">
        <v>6</v>
      </c>
      <c r="B28" s="262"/>
      <c r="C28" s="262"/>
      <c r="D28" s="262"/>
      <c r="E28" s="262"/>
      <c r="F28" s="262"/>
      <c r="G28" s="262"/>
      <c r="H28" s="262"/>
      <c r="I28" s="262"/>
      <c r="J28" s="262"/>
      <c r="K28" s="262"/>
      <c r="L28" s="262"/>
      <c r="M28" s="5"/>
    </row>
    <row r="29" spans="1:13" ht="55.5" customHeight="1" x14ac:dyDescent="0.25">
      <c r="A29" s="86" t="s">
        <v>22</v>
      </c>
      <c r="B29" s="75">
        <v>60</v>
      </c>
      <c r="C29" s="75">
        <v>60</v>
      </c>
      <c r="D29" s="75">
        <v>27</v>
      </c>
      <c r="E29" s="75">
        <v>0</v>
      </c>
      <c r="F29" s="75">
        <v>27</v>
      </c>
      <c r="G29" s="75">
        <v>23</v>
      </c>
      <c r="H29" s="75">
        <v>4</v>
      </c>
      <c r="I29" s="75">
        <f>J29+K29</f>
        <v>1306.3</v>
      </c>
      <c r="J29" s="75">
        <v>1087.0999999999999</v>
      </c>
      <c r="K29" s="75">
        <v>219.2</v>
      </c>
      <c r="L29" s="74">
        <v>42</v>
      </c>
      <c r="M29" s="11"/>
    </row>
    <row r="30" spans="1:13" ht="59.25" customHeight="1" x14ac:dyDescent="0.25">
      <c r="A30" s="86" t="s">
        <v>23</v>
      </c>
      <c r="B30" s="75">
        <v>60</v>
      </c>
      <c r="C30" s="75">
        <v>54</v>
      </c>
      <c r="D30" s="75">
        <v>28</v>
      </c>
      <c r="E30" s="75">
        <v>6</v>
      </c>
      <c r="F30" s="75">
        <v>26</v>
      </c>
      <c r="G30" s="75">
        <v>21</v>
      </c>
      <c r="H30" s="75">
        <v>5</v>
      </c>
      <c r="I30" s="75">
        <f>J30+K30</f>
        <v>1290.8</v>
      </c>
      <c r="J30" s="75">
        <v>1042.2</v>
      </c>
      <c r="K30" s="75">
        <v>248.6</v>
      </c>
      <c r="L30" s="74">
        <v>44</v>
      </c>
      <c r="M30" s="10"/>
    </row>
    <row r="31" spans="1:13" ht="48.75" customHeight="1" x14ac:dyDescent="0.25">
      <c r="A31" s="86" t="s">
        <v>24</v>
      </c>
      <c r="B31" s="75">
        <v>60</v>
      </c>
      <c r="C31" s="75">
        <v>60</v>
      </c>
      <c r="D31" s="75">
        <v>36</v>
      </c>
      <c r="E31" s="75">
        <v>0</v>
      </c>
      <c r="F31" s="75">
        <v>21</v>
      </c>
      <c r="G31" s="75">
        <v>18</v>
      </c>
      <c r="H31" s="75">
        <v>3</v>
      </c>
      <c r="I31" s="206">
        <f>J31+K31</f>
        <v>1104.7</v>
      </c>
      <c r="J31" s="75">
        <v>932.8</v>
      </c>
      <c r="K31" s="206">
        <v>171.9</v>
      </c>
      <c r="L31" s="74">
        <v>28</v>
      </c>
      <c r="M31" s="10"/>
    </row>
    <row r="32" spans="1:13" ht="15.75" x14ac:dyDescent="0.25">
      <c r="A32" s="87" t="s">
        <v>4</v>
      </c>
      <c r="B32" s="72">
        <f>B29+B30+B31</f>
        <v>180</v>
      </c>
      <c r="C32" s="72">
        <f t="shared" ref="C32:K32" si="2">C29+C30+C31</f>
        <v>174</v>
      </c>
      <c r="D32" s="72">
        <f t="shared" si="2"/>
        <v>91</v>
      </c>
      <c r="E32" s="72">
        <f t="shared" si="2"/>
        <v>6</v>
      </c>
      <c r="F32" s="72">
        <f t="shared" si="2"/>
        <v>74</v>
      </c>
      <c r="G32" s="72">
        <f t="shared" si="2"/>
        <v>62</v>
      </c>
      <c r="H32" s="72">
        <f t="shared" si="2"/>
        <v>12</v>
      </c>
      <c r="I32" s="72">
        <f t="shared" si="2"/>
        <v>3701.8</v>
      </c>
      <c r="J32" s="72">
        <f t="shared" si="2"/>
        <v>3062.1000000000004</v>
      </c>
      <c r="K32" s="72">
        <f t="shared" si="2"/>
        <v>639.69999999999993</v>
      </c>
      <c r="L32" s="72">
        <f>L29+L30+L31</f>
        <v>114</v>
      </c>
      <c r="M32" s="10"/>
    </row>
    <row r="33" spans="1:13" ht="18" customHeight="1" x14ac:dyDescent="0.25">
      <c r="A33" s="30" t="s">
        <v>7</v>
      </c>
      <c r="B33" s="72">
        <f t="shared" ref="B33:L33" si="3">B26+B22+B32</f>
        <v>355</v>
      </c>
      <c r="C33" s="72">
        <f t="shared" si="3"/>
        <v>341</v>
      </c>
      <c r="D33" s="72">
        <f t="shared" si="3"/>
        <v>183</v>
      </c>
      <c r="E33" s="72">
        <f t="shared" si="3"/>
        <v>14</v>
      </c>
      <c r="F33" s="72">
        <f t="shared" si="3"/>
        <v>145</v>
      </c>
      <c r="G33" s="72">
        <f t="shared" si="3"/>
        <v>120</v>
      </c>
      <c r="H33" s="72">
        <f t="shared" si="3"/>
        <v>25</v>
      </c>
      <c r="I33" s="72">
        <f t="shared" si="3"/>
        <v>7302.8</v>
      </c>
      <c r="J33" s="72">
        <f t="shared" si="3"/>
        <v>6073.6</v>
      </c>
      <c r="K33" s="72">
        <f t="shared" si="3"/>
        <v>1229.1999999999998</v>
      </c>
      <c r="L33" s="72">
        <f t="shared" si="3"/>
        <v>254</v>
      </c>
      <c r="M33" s="10"/>
    </row>
    <row r="34" spans="1:13" ht="15.75" x14ac:dyDescent="0.25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9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view="pageBreakPreview" topLeftCell="A56" zoomScale="85" zoomScaleNormal="100" zoomScaleSheetLayoutView="85" workbookViewId="0">
      <selection activeCell="G77" sqref="G77"/>
    </sheetView>
  </sheetViews>
  <sheetFormatPr defaultRowHeight="15" x14ac:dyDescent="0.25"/>
  <cols>
    <col min="1" max="1" width="44.28515625" customWidth="1"/>
    <col min="4" max="4" width="15.710937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3.7109375" customWidth="1"/>
    <col min="13" max="13" width="20.7109375" customWidth="1"/>
    <col min="14" max="14" width="12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89"/>
      <c r="I1" s="320" t="s">
        <v>56</v>
      </c>
      <c r="J1" s="320"/>
      <c r="K1" s="320"/>
      <c r="L1" s="320"/>
      <c r="M1" s="320"/>
    </row>
    <row r="2" spans="1:13" ht="15.75" x14ac:dyDescent="0.25">
      <c r="H2" s="89"/>
      <c r="I2" s="320"/>
      <c r="J2" s="320"/>
      <c r="K2" s="320"/>
      <c r="L2" s="320"/>
      <c r="M2" s="320"/>
    </row>
    <row r="3" spans="1:13" ht="15.75" x14ac:dyDescent="0.25">
      <c r="H3" s="89"/>
      <c r="I3" s="320"/>
      <c r="J3" s="320"/>
      <c r="K3" s="320"/>
      <c r="L3" s="320"/>
      <c r="M3" s="320"/>
    </row>
    <row r="4" spans="1:13" ht="15.75" x14ac:dyDescent="0.25">
      <c r="A4" s="7"/>
      <c r="H4" s="106"/>
      <c r="I4" s="321"/>
      <c r="J4" s="321"/>
      <c r="K4" s="321"/>
      <c r="L4" s="321"/>
      <c r="M4" s="321"/>
    </row>
    <row r="5" spans="1:13" ht="16.5" x14ac:dyDescent="0.25">
      <c r="A5" s="1"/>
      <c r="H5" s="315" t="s">
        <v>55</v>
      </c>
      <c r="I5" s="315"/>
      <c r="J5" s="315"/>
      <c r="K5" s="315"/>
      <c r="L5" s="315"/>
      <c r="M5" s="315"/>
    </row>
    <row r="6" spans="1:13" ht="16.5" x14ac:dyDescent="0.25">
      <c r="A6" s="1"/>
      <c r="H6" s="316"/>
      <c r="I6" s="316"/>
      <c r="J6" s="316"/>
      <c r="K6" s="316"/>
      <c r="L6" s="316"/>
      <c r="M6" s="316"/>
    </row>
    <row r="7" spans="1:13" ht="38.25" customHeight="1" x14ac:dyDescent="0.25">
      <c r="A7" s="1"/>
      <c r="H7" s="316"/>
      <c r="I7" s="316"/>
      <c r="J7" s="316"/>
      <c r="K7" s="316"/>
      <c r="L7" s="316"/>
      <c r="M7" s="316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22" t="s">
        <v>84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3"/>
      <c r="L10" s="323"/>
      <c r="M10" s="323"/>
    </row>
    <row r="11" spans="1:13" x14ac:dyDescent="0.25">
      <c r="A11" s="6"/>
    </row>
    <row r="12" spans="1:13" ht="15" customHeight="1" x14ac:dyDescent="0.25">
      <c r="A12" s="324" t="s">
        <v>1</v>
      </c>
      <c r="B12" s="326" t="s">
        <v>8</v>
      </c>
      <c r="C12" s="326"/>
      <c r="D12" s="326"/>
      <c r="E12" s="326" t="s">
        <v>9</v>
      </c>
      <c r="F12" s="326"/>
      <c r="G12" s="326"/>
      <c r="H12" s="327" t="s">
        <v>10</v>
      </c>
      <c r="I12" s="328"/>
      <c r="J12" s="329"/>
      <c r="K12" s="326" t="s">
        <v>13</v>
      </c>
      <c r="L12" s="326"/>
      <c r="M12" s="326"/>
    </row>
    <row r="13" spans="1:13" ht="60" x14ac:dyDescent="0.25">
      <c r="A13" s="325"/>
      <c r="B13" s="17" t="s">
        <v>11</v>
      </c>
      <c r="C13" s="17" t="s">
        <v>54</v>
      </c>
      <c r="D13" s="17" t="s">
        <v>14</v>
      </c>
      <c r="E13" s="17" t="s">
        <v>11</v>
      </c>
      <c r="F13" s="17" t="s">
        <v>54</v>
      </c>
      <c r="G13" s="17" t="s">
        <v>14</v>
      </c>
      <c r="H13" s="18" t="s">
        <v>11</v>
      </c>
      <c r="I13" s="17" t="s">
        <v>12</v>
      </c>
      <c r="J13" s="17" t="s">
        <v>14</v>
      </c>
      <c r="K13" s="17" t="s">
        <v>11</v>
      </c>
      <c r="L13" s="17" t="s">
        <v>12</v>
      </c>
      <c r="M13" s="17" t="s">
        <v>14</v>
      </c>
    </row>
    <row r="14" spans="1:13" ht="18.75" x14ac:dyDescent="0.25">
      <c r="A14" s="317" t="s">
        <v>49</v>
      </c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9"/>
    </row>
    <row r="15" spans="1:13" ht="26.25" customHeight="1" x14ac:dyDescent="0.3">
      <c r="A15" s="278" t="s">
        <v>5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1"/>
    </row>
    <row r="16" spans="1:13" ht="19.5" customHeight="1" x14ac:dyDescent="0.25">
      <c r="A16" s="313" t="s">
        <v>45</v>
      </c>
      <c r="B16" s="129">
        <v>23</v>
      </c>
      <c r="C16" s="129">
        <v>29.8</v>
      </c>
      <c r="D16" s="160">
        <v>557931</v>
      </c>
      <c r="E16" s="93">
        <v>7</v>
      </c>
      <c r="F16" s="129">
        <v>48.8</v>
      </c>
      <c r="G16" s="160">
        <v>874624</v>
      </c>
      <c r="H16" s="93">
        <v>12</v>
      </c>
      <c r="I16" s="129">
        <v>61</v>
      </c>
      <c r="J16" s="173">
        <v>901390.97</v>
      </c>
      <c r="K16" s="68" t="s">
        <v>3</v>
      </c>
      <c r="L16" s="68" t="s">
        <v>3</v>
      </c>
      <c r="M16" s="68" t="s">
        <v>3</v>
      </c>
    </row>
    <row r="17" spans="1:21" ht="16.5" customHeight="1" x14ac:dyDescent="0.25">
      <c r="A17" s="314"/>
      <c r="B17" s="161">
        <v>20</v>
      </c>
      <c r="C17" s="161">
        <v>32.200000000000003</v>
      </c>
      <c r="D17" s="65">
        <f>C17*$D$131</f>
        <v>869400.00000000012</v>
      </c>
      <c r="E17" s="93">
        <v>18</v>
      </c>
      <c r="F17" s="129">
        <v>48.6</v>
      </c>
      <c r="G17" s="241">
        <v>989800</v>
      </c>
      <c r="H17" s="93">
        <v>22</v>
      </c>
      <c r="I17" s="129">
        <v>60.9</v>
      </c>
      <c r="J17" s="173">
        <v>980000.83</v>
      </c>
      <c r="K17" s="68" t="s">
        <v>3</v>
      </c>
      <c r="L17" s="68" t="s">
        <v>3</v>
      </c>
      <c r="M17" s="68" t="s">
        <v>3</v>
      </c>
    </row>
    <row r="18" spans="1:21" ht="18" customHeight="1" x14ac:dyDescent="0.25">
      <c r="A18" s="314"/>
      <c r="B18" s="161">
        <v>26</v>
      </c>
      <c r="C18" s="161">
        <v>31.9</v>
      </c>
      <c r="D18" s="65">
        <f>C18*$D$131</f>
        <v>861300</v>
      </c>
      <c r="E18" s="93">
        <v>24</v>
      </c>
      <c r="F18" s="129">
        <v>48.4</v>
      </c>
      <c r="G18" s="160">
        <v>794832</v>
      </c>
      <c r="H18" s="93">
        <v>25</v>
      </c>
      <c r="I18" s="129">
        <v>61.3</v>
      </c>
      <c r="J18" s="173">
        <v>954000.32</v>
      </c>
      <c r="K18" s="68" t="s">
        <v>3</v>
      </c>
      <c r="L18" s="68" t="s">
        <v>3</v>
      </c>
      <c r="M18" s="68" t="s">
        <v>3</v>
      </c>
    </row>
    <row r="19" spans="1:21" ht="19.5" customHeight="1" x14ac:dyDescent="0.25">
      <c r="A19" s="314"/>
      <c r="B19" s="161">
        <v>44</v>
      </c>
      <c r="C19" s="161">
        <v>32.4</v>
      </c>
      <c r="D19" s="65">
        <f>C19*$D$131</f>
        <v>874800</v>
      </c>
      <c r="E19" s="93">
        <v>27</v>
      </c>
      <c r="F19" s="129">
        <v>48.9</v>
      </c>
      <c r="G19" s="160">
        <v>797359</v>
      </c>
      <c r="H19" s="93">
        <v>28</v>
      </c>
      <c r="I19" s="129">
        <v>60.7</v>
      </c>
      <c r="J19" s="173">
        <v>957148.67</v>
      </c>
      <c r="K19" s="68" t="s">
        <v>3</v>
      </c>
      <c r="L19" s="68" t="s">
        <v>3</v>
      </c>
      <c r="M19" s="68" t="s">
        <v>3</v>
      </c>
    </row>
    <row r="20" spans="1:21" ht="15.75" customHeight="1" x14ac:dyDescent="0.25">
      <c r="A20" s="314"/>
      <c r="B20" s="161">
        <v>59</v>
      </c>
      <c r="C20" s="161">
        <v>31.3</v>
      </c>
      <c r="D20" s="65">
        <f>C20*$D$131</f>
        <v>845100</v>
      </c>
      <c r="E20" s="93">
        <v>31</v>
      </c>
      <c r="F20" s="129">
        <v>48.6</v>
      </c>
      <c r="G20" s="160">
        <v>770796</v>
      </c>
      <c r="H20" s="93">
        <v>36</v>
      </c>
      <c r="I20" s="129">
        <v>61.4</v>
      </c>
      <c r="J20" s="173">
        <v>875901.7</v>
      </c>
      <c r="K20" s="68" t="s">
        <v>3</v>
      </c>
      <c r="L20" s="68" t="s">
        <v>3</v>
      </c>
      <c r="M20" s="68" t="s">
        <v>3</v>
      </c>
    </row>
    <row r="21" spans="1:21" ht="19.5" customHeight="1" x14ac:dyDescent="0.25">
      <c r="A21" s="314"/>
      <c r="B21" s="161">
        <v>14</v>
      </c>
      <c r="C21" s="161">
        <v>31.4</v>
      </c>
      <c r="D21" s="65">
        <f>C21*$D$131</f>
        <v>847800</v>
      </c>
      <c r="E21" s="93">
        <v>33</v>
      </c>
      <c r="F21" s="129">
        <v>47.3</v>
      </c>
      <c r="G21" s="173">
        <v>725690.61</v>
      </c>
      <c r="H21" s="93">
        <v>9</v>
      </c>
      <c r="I21" s="129">
        <v>61.6</v>
      </c>
      <c r="J21" s="173">
        <v>1020279.2</v>
      </c>
      <c r="K21" s="68" t="s">
        <v>3</v>
      </c>
      <c r="L21" s="68" t="s">
        <v>3</v>
      </c>
      <c r="M21" s="68" t="s">
        <v>3</v>
      </c>
    </row>
    <row r="22" spans="1:21" ht="16.5" customHeight="1" x14ac:dyDescent="0.25">
      <c r="A22" s="314"/>
      <c r="B22" s="129"/>
      <c r="C22" s="129"/>
      <c r="D22" s="160"/>
      <c r="E22" s="93">
        <v>3</v>
      </c>
      <c r="F22" s="129">
        <v>46.7</v>
      </c>
      <c r="G22" s="160">
        <v>818579</v>
      </c>
      <c r="H22" s="93">
        <v>49</v>
      </c>
      <c r="I22" s="129">
        <v>61.2</v>
      </c>
      <c r="J22" s="173">
        <v>1247154.96</v>
      </c>
      <c r="K22" s="68" t="s">
        <v>3</v>
      </c>
      <c r="L22" s="68" t="s">
        <v>3</v>
      </c>
      <c r="M22" s="68" t="s">
        <v>3</v>
      </c>
    </row>
    <row r="23" spans="1:21" ht="19.5" customHeight="1" x14ac:dyDescent="0.25">
      <c r="A23" s="314"/>
      <c r="B23" s="129"/>
      <c r="C23" s="129"/>
      <c r="D23" s="160"/>
      <c r="E23" s="93">
        <v>4</v>
      </c>
      <c r="F23" s="129">
        <v>47.9</v>
      </c>
      <c r="G23" s="241">
        <v>989800</v>
      </c>
      <c r="H23" s="93">
        <v>52</v>
      </c>
      <c r="I23" s="129">
        <v>61.8</v>
      </c>
      <c r="J23" s="173">
        <v>1108809.2</v>
      </c>
      <c r="K23" s="68" t="s">
        <v>3</v>
      </c>
      <c r="L23" s="68" t="s">
        <v>3</v>
      </c>
      <c r="M23" s="68" t="s">
        <v>3</v>
      </c>
    </row>
    <row r="24" spans="1:21" ht="22.5" customHeight="1" x14ac:dyDescent="0.25">
      <c r="A24" s="314"/>
      <c r="B24" s="129"/>
      <c r="C24" s="129"/>
      <c r="D24" s="160"/>
      <c r="E24" s="93">
        <v>48</v>
      </c>
      <c r="F24" s="129">
        <v>48.2</v>
      </c>
      <c r="G24" s="173">
        <v>777068.15</v>
      </c>
      <c r="H24" s="93">
        <v>55</v>
      </c>
      <c r="I24" s="129">
        <v>61.4</v>
      </c>
      <c r="J24" s="173">
        <v>1037979</v>
      </c>
      <c r="K24" s="68" t="s">
        <v>3</v>
      </c>
      <c r="L24" s="68" t="s">
        <v>3</v>
      </c>
      <c r="M24" s="68" t="s">
        <v>3</v>
      </c>
      <c r="O24" s="155">
        <f>C31+F31+I31+C41+F41+I41+L41+F49+I49+C55+F55+I55+C63+F63+I63</f>
        <v>3314.0999999999995</v>
      </c>
      <c r="U24" s="155" t="e">
        <f>U31+#REF!+U36+U39+U43+U42+U45+U47</f>
        <v>#REF!</v>
      </c>
    </row>
    <row r="25" spans="1:21" ht="18" customHeight="1" x14ac:dyDescent="0.25">
      <c r="A25" s="147"/>
      <c r="B25" s="129"/>
      <c r="C25" s="129"/>
      <c r="D25" s="160"/>
      <c r="E25" s="153">
        <v>43</v>
      </c>
      <c r="F25" s="99">
        <v>50</v>
      </c>
      <c r="G25" s="154">
        <v>723500</v>
      </c>
      <c r="H25" s="93"/>
      <c r="I25" s="129"/>
      <c r="J25" s="160"/>
      <c r="K25" s="68"/>
      <c r="L25" s="68"/>
      <c r="M25" s="68"/>
      <c r="O25" s="155">
        <f>C31+F31+I31+C41+F41+I41+L41+F49+I49+C55+F55+I55+C63+F63+I63</f>
        <v>3314.0999999999995</v>
      </c>
      <c r="U25" s="155"/>
    </row>
    <row r="26" spans="1:21" ht="21" customHeight="1" x14ac:dyDescent="0.25">
      <c r="A26" s="147"/>
      <c r="B26" s="129"/>
      <c r="C26" s="129"/>
      <c r="D26" s="160"/>
      <c r="E26" s="99">
        <v>51</v>
      </c>
      <c r="F26" s="153">
        <v>48.7</v>
      </c>
      <c r="G26" s="154">
        <v>993967</v>
      </c>
      <c r="H26" s="93"/>
      <c r="I26" s="129"/>
      <c r="J26" s="160"/>
      <c r="K26" s="68"/>
      <c r="L26" s="68"/>
      <c r="M26" s="68"/>
      <c r="P26" s="155" t="e">
        <f>P31+#REF!+P36+P39+P42+P45+P47</f>
        <v>#REF!</v>
      </c>
      <c r="S26" s="156" t="e">
        <f>S31+#REF!+S39+S42+S45+S47</f>
        <v>#REF!</v>
      </c>
      <c r="U26" s="155" t="e">
        <f>P26+S26</f>
        <v>#REF!</v>
      </c>
    </row>
    <row r="27" spans="1:21" ht="21" customHeight="1" x14ac:dyDescent="0.25">
      <c r="A27" s="163"/>
      <c r="B27" s="161"/>
      <c r="C27" s="161"/>
      <c r="D27" s="65"/>
      <c r="E27" s="93">
        <v>10</v>
      </c>
      <c r="F27" s="129">
        <v>48.2</v>
      </c>
      <c r="G27" s="65">
        <f>F27*$G$131</f>
        <v>1253200</v>
      </c>
      <c r="H27" s="93"/>
      <c r="I27" s="129"/>
      <c r="J27" s="160"/>
      <c r="K27" s="68"/>
      <c r="L27" s="68"/>
      <c r="M27" s="68"/>
      <c r="P27" s="155"/>
      <c r="S27" s="156"/>
      <c r="U27" s="155"/>
    </row>
    <row r="28" spans="1:21" ht="21" customHeight="1" x14ac:dyDescent="0.25">
      <c r="A28" s="163"/>
      <c r="B28" s="161"/>
      <c r="C28" s="161"/>
      <c r="D28" s="65"/>
      <c r="E28" s="93">
        <v>60</v>
      </c>
      <c r="F28" s="162">
        <v>48.5</v>
      </c>
      <c r="G28" s="65">
        <f>F28*$G$131</f>
        <v>1261000</v>
      </c>
      <c r="H28" s="93"/>
      <c r="I28" s="129"/>
      <c r="J28" s="160"/>
      <c r="K28" s="68"/>
      <c r="L28" s="68"/>
      <c r="M28" s="68"/>
      <c r="P28" s="155"/>
      <c r="S28" s="156"/>
      <c r="U28" s="155"/>
    </row>
    <row r="29" spans="1:21" ht="21" customHeight="1" x14ac:dyDescent="0.25">
      <c r="A29" s="163"/>
      <c r="B29" s="161"/>
      <c r="C29" s="161"/>
      <c r="D29" s="65"/>
      <c r="E29" s="93">
        <v>46</v>
      </c>
      <c r="F29" s="129">
        <v>47.2</v>
      </c>
      <c r="G29" s="65">
        <f>F29*$G$131</f>
        <v>1227200</v>
      </c>
      <c r="H29" s="93"/>
      <c r="I29" s="129"/>
      <c r="J29" s="160"/>
      <c r="K29" s="68"/>
      <c r="L29" s="68"/>
      <c r="M29" s="68"/>
      <c r="O29" s="155">
        <f>C31+F31+I31+C41+F41+I41+L41+F49+I49+C55+F55+I55+C63+F63+I63+C81+F81+I81+C102+F102+I102+F127+I127</f>
        <v>6005.9</v>
      </c>
      <c r="P29" s="155"/>
      <c r="S29" s="156"/>
      <c r="U29" s="155"/>
    </row>
    <row r="30" spans="1:21" ht="21" customHeight="1" x14ac:dyDescent="0.25">
      <c r="A30" s="163"/>
      <c r="B30" s="161"/>
      <c r="C30" s="161"/>
      <c r="D30" s="65"/>
      <c r="E30" s="93">
        <v>1</v>
      </c>
      <c r="F30" s="129">
        <v>48.1</v>
      </c>
      <c r="G30" s="65">
        <f>F30*$G$131</f>
        <v>1250600</v>
      </c>
      <c r="H30" s="93"/>
      <c r="I30" s="129"/>
      <c r="J30" s="160"/>
      <c r="K30" s="68"/>
      <c r="L30" s="68"/>
      <c r="M30" s="68"/>
      <c r="P30" s="155"/>
      <c r="S30" s="156"/>
      <c r="U30" s="155"/>
    </row>
    <row r="31" spans="1:21" ht="21" customHeight="1" x14ac:dyDescent="0.3">
      <c r="A31" s="31" t="s">
        <v>25</v>
      </c>
      <c r="B31" s="108">
        <v>6</v>
      </c>
      <c r="C31" s="108">
        <f>SUM(C16:C24)</f>
        <v>189.00000000000003</v>
      </c>
      <c r="D31" s="174">
        <f>SUM(D16:D24)</f>
        <v>4856331</v>
      </c>
      <c r="E31" s="109">
        <v>15</v>
      </c>
      <c r="F31" s="31">
        <f>SUM(F16:F30)</f>
        <v>724.10000000000014</v>
      </c>
      <c r="G31" s="175">
        <f>SUM(G16:G30)</f>
        <v>14248015.760000002</v>
      </c>
      <c r="H31" s="109">
        <v>9</v>
      </c>
      <c r="I31" s="31">
        <f>SUM(I16:I24)</f>
        <v>551.29999999999995</v>
      </c>
      <c r="J31" s="175">
        <f>SUM(J16:J30)</f>
        <v>9082664.8499999996</v>
      </c>
      <c r="K31" s="111"/>
      <c r="L31" s="111"/>
      <c r="M31" s="111"/>
      <c r="O31" t="s">
        <v>77</v>
      </c>
      <c r="P31">
        <f>C31+F31+I31+C41+F41</f>
        <v>1676.0000000000002</v>
      </c>
      <c r="S31">
        <f>'Приложение 3'!I17+'Приложение 3'!C26+'Приложение 3'!F26</f>
        <v>394.6</v>
      </c>
      <c r="U31">
        <f>P31+S31</f>
        <v>2070.6000000000004</v>
      </c>
    </row>
    <row r="32" spans="1:21" ht="27" customHeight="1" x14ac:dyDescent="0.25">
      <c r="A32" s="114" t="s">
        <v>62</v>
      </c>
      <c r="B32" s="283" t="s">
        <v>61</v>
      </c>
      <c r="C32" s="284"/>
      <c r="D32" s="117">
        <f>B31+E31+H31</f>
        <v>30</v>
      </c>
      <c r="E32" s="283" t="s">
        <v>63</v>
      </c>
      <c r="F32" s="285"/>
      <c r="G32" s="285"/>
      <c r="H32" s="285"/>
      <c r="I32" s="117"/>
      <c r="J32" s="176">
        <f>D31+G31+J31</f>
        <v>28187011.609999999</v>
      </c>
      <c r="K32" s="117"/>
      <c r="L32" s="117"/>
      <c r="M32" s="115"/>
    </row>
    <row r="33" spans="1:22" ht="27" customHeight="1" x14ac:dyDescent="0.25">
      <c r="A33" s="272" t="s">
        <v>5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7"/>
    </row>
    <row r="34" spans="1:22" ht="27" customHeight="1" x14ac:dyDescent="0.25">
      <c r="A34" s="288" t="s">
        <v>46</v>
      </c>
      <c r="B34" s="129">
        <v>8</v>
      </c>
      <c r="C34" s="129">
        <v>33.1</v>
      </c>
      <c r="D34" s="65">
        <f>C34*$D$131</f>
        <v>893700</v>
      </c>
      <c r="E34" s="93">
        <v>12</v>
      </c>
      <c r="F34" s="161">
        <v>47.9</v>
      </c>
      <c r="G34" s="65">
        <f>F34*$G$131</f>
        <v>1245400</v>
      </c>
      <c r="H34" s="153">
        <v>10</v>
      </c>
      <c r="I34" s="99">
        <v>65.400000000000006</v>
      </c>
      <c r="J34" s="154">
        <f t="shared" ref="J34:J40" si="0">I34*$J$131</f>
        <v>1811580.0000000002</v>
      </c>
      <c r="K34" s="95">
        <v>54</v>
      </c>
      <c r="L34" s="95">
        <v>84.2</v>
      </c>
      <c r="M34" s="154">
        <f>L34*$M$131</f>
        <v>2526000</v>
      </c>
    </row>
    <row r="35" spans="1:22" ht="21.75" customHeight="1" x14ac:dyDescent="0.25">
      <c r="A35" s="289"/>
      <c r="B35" s="129">
        <v>24</v>
      </c>
      <c r="C35" s="129">
        <v>33.1</v>
      </c>
      <c r="D35" s="13">
        <f>C35*$D$131</f>
        <v>893700</v>
      </c>
      <c r="E35" s="129">
        <v>17</v>
      </c>
      <c r="F35" s="129">
        <v>47.9</v>
      </c>
      <c r="G35" s="65">
        <f>F35*$G$131</f>
        <v>1245400</v>
      </c>
      <c r="H35" s="153">
        <v>15</v>
      </c>
      <c r="I35" s="99">
        <v>65.400000000000006</v>
      </c>
      <c r="J35" s="154">
        <f t="shared" si="0"/>
        <v>1811580.0000000002</v>
      </c>
      <c r="K35" s="8"/>
      <c r="L35" s="8"/>
      <c r="M35" s="8"/>
    </row>
    <row r="36" spans="1:22" ht="21" customHeight="1" x14ac:dyDescent="0.25">
      <c r="A36" s="289"/>
      <c r="B36" s="210"/>
      <c r="C36" s="210"/>
      <c r="D36" s="211"/>
      <c r="E36" s="93">
        <v>40</v>
      </c>
      <c r="F36" s="96">
        <v>49.6</v>
      </c>
      <c r="G36" s="65">
        <f>F36*$G$131</f>
        <v>1289600</v>
      </c>
      <c r="H36" s="76">
        <v>20</v>
      </c>
      <c r="I36" s="74">
        <v>65.5</v>
      </c>
      <c r="J36" s="65">
        <f t="shared" si="0"/>
        <v>1814350</v>
      </c>
      <c r="K36" s="135"/>
      <c r="L36" s="134"/>
      <c r="M36" s="136"/>
      <c r="O36" t="s">
        <v>78</v>
      </c>
      <c r="P36" t="e">
        <f>#REF!+#REF!</f>
        <v>#REF!</v>
      </c>
      <c r="U36" t="e">
        <f>P36</f>
        <v>#REF!</v>
      </c>
    </row>
    <row r="37" spans="1:22" ht="22.5" customHeight="1" x14ac:dyDescent="0.25">
      <c r="A37" s="289"/>
      <c r="B37" s="8"/>
      <c r="C37" s="8"/>
      <c r="D37" s="8"/>
      <c r="E37" s="8"/>
      <c r="F37" s="8"/>
      <c r="G37" s="8"/>
      <c r="H37" s="76">
        <v>21</v>
      </c>
      <c r="I37" s="74">
        <v>61.9</v>
      </c>
      <c r="J37" s="65">
        <f t="shared" si="0"/>
        <v>1714630</v>
      </c>
      <c r="K37" s="134"/>
      <c r="L37" s="134"/>
      <c r="M37" s="136"/>
    </row>
    <row r="38" spans="1:22" ht="20.25" customHeight="1" x14ac:dyDescent="0.25">
      <c r="A38" s="289"/>
      <c r="B38" s="74"/>
      <c r="C38" s="74"/>
      <c r="D38" s="65"/>
      <c r="E38" s="93"/>
      <c r="F38" s="12"/>
      <c r="G38" s="65"/>
      <c r="H38" s="76">
        <v>30</v>
      </c>
      <c r="I38" s="74">
        <v>64.900000000000006</v>
      </c>
      <c r="J38" s="65">
        <f t="shared" si="0"/>
        <v>1797730.0000000002</v>
      </c>
      <c r="K38" s="134"/>
      <c r="L38" s="134"/>
      <c r="M38" s="136"/>
    </row>
    <row r="39" spans="1:22" ht="20.25" customHeight="1" x14ac:dyDescent="0.25">
      <c r="A39" s="289"/>
      <c r="B39" s="74"/>
      <c r="C39" s="74"/>
      <c r="D39" s="65"/>
      <c r="E39" s="8"/>
      <c r="F39" s="8"/>
      <c r="G39" s="8"/>
      <c r="H39" s="76">
        <v>34</v>
      </c>
      <c r="I39" s="74">
        <v>64.8</v>
      </c>
      <c r="J39" s="65">
        <f t="shared" si="0"/>
        <v>1794960</v>
      </c>
      <c r="K39" s="134"/>
      <c r="L39" s="134"/>
      <c r="M39" s="136"/>
      <c r="O39" t="s">
        <v>79</v>
      </c>
      <c r="P39" s="155" t="e">
        <f>#REF!+#REF!+#REF!+#REF!+#REF!</f>
        <v>#REF!</v>
      </c>
      <c r="S39" t="e">
        <f>'Приложение 3'!#REF!</f>
        <v>#REF!</v>
      </c>
      <c r="U39" s="155" t="e">
        <f>P39+S39</f>
        <v>#REF!</v>
      </c>
    </row>
    <row r="40" spans="1:22" ht="20.25" customHeight="1" x14ac:dyDescent="0.25">
      <c r="A40" s="290"/>
      <c r="B40" s="161"/>
      <c r="C40" s="161"/>
      <c r="D40" s="65"/>
      <c r="E40" s="179"/>
      <c r="F40" s="8"/>
      <c r="G40" s="8"/>
      <c r="H40" s="76">
        <v>38</v>
      </c>
      <c r="I40" s="74">
        <v>64.8</v>
      </c>
      <c r="J40" s="65">
        <f t="shared" si="0"/>
        <v>1794960</v>
      </c>
      <c r="K40" s="134"/>
      <c r="L40" s="134"/>
      <c r="M40" s="136"/>
      <c r="P40" s="155"/>
      <c r="U40" s="155"/>
    </row>
    <row r="41" spans="1:22" ht="27" customHeight="1" x14ac:dyDescent="0.25">
      <c r="A41" s="169" t="s">
        <v>25</v>
      </c>
      <c r="B41" s="190">
        <v>2</v>
      </c>
      <c r="C41" s="169">
        <f>SUM(C34:C39)</f>
        <v>66.2</v>
      </c>
      <c r="D41" s="170">
        <f>SUM(D34:D39)</f>
        <v>1787400</v>
      </c>
      <c r="E41" s="187">
        <v>3</v>
      </c>
      <c r="F41" s="169">
        <f>SUM(F34:F39)</f>
        <v>145.4</v>
      </c>
      <c r="G41" s="170">
        <f>SUM(G34:G39)</f>
        <v>3780400</v>
      </c>
      <c r="H41" s="187">
        <v>7</v>
      </c>
      <c r="I41" s="183">
        <f>SUM(I34:I40)</f>
        <v>452.70000000000005</v>
      </c>
      <c r="J41" s="170">
        <f>SUM(J34:J40)</f>
        <v>12539790</v>
      </c>
      <c r="K41" s="190">
        <v>1</v>
      </c>
      <c r="L41" s="190">
        <f>L34</f>
        <v>84.2</v>
      </c>
      <c r="M41" s="191">
        <f>M34</f>
        <v>2526000</v>
      </c>
    </row>
    <row r="42" spans="1:22" ht="27" customHeight="1" x14ac:dyDescent="0.25">
      <c r="A42" s="113" t="s">
        <v>62</v>
      </c>
      <c r="B42" s="283" t="s">
        <v>61</v>
      </c>
      <c r="C42" s="284"/>
      <c r="D42" s="167">
        <f>E41+H41+B41+K41</f>
        <v>13</v>
      </c>
      <c r="E42" s="283" t="s">
        <v>63</v>
      </c>
      <c r="F42" s="285"/>
      <c r="G42" s="285"/>
      <c r="H42" s="285"/>
      <c r="I42" s="167"/>
      <c r="J42" s="189">
        <f>G41+J41+D41+M41</f>
        <v>20633590</v>
      </c>
      <c r="K42" s="167"/>
      <c r="L42" s="167"/>
      <c r="M42" s="177"/>
      <c r="O42" s="149" t="s">
        <v>80</v>
      </c>
      <c r="P42" s="155">
        <f>C81+F81+I81</f>
        <v>797.8</v>
      </c>
      <c r="S42">
        <f>'Приложение 3'!C40+'Приложение 3'!F40+'Приложение 3'!I40</f>
        <v>219.2</v>
      </c>
      <c r="U42" s="155">
        <f>P42+S42</f>
        <v>1017</v>
      </c>
    </row>
    <row r="43" spans="1:22" ht="34.5" customHeight="1" x14ac:dyDescent="0.25">
      <c r="A43" s="291" t="s">
        <v>2</v>
      </c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3"/>
    </row>
    <row r="44" spans="1:22" ht="16.5" customHeight="1" x14ac:dyDescent="0.25">
      <c r="A44" s="294" t="s">
        <v>18</v>
      </c>
      <c r="B44" s="168"/>
      <c r="C44" s="168"/>
      <c r="D44" s="168"/>
      <c r="E44" s="164">
        <v>1</v>
      </c>
      <c r="F44" s="164">
        <v>46.2</v>
      </c>
      <c r="G44" s="65">
        <f>F44*$G$131</f>
        <v>1201200</v>
      </c>
      <c r="H44" s="164">
        <v>2</v>
      </c>
      <c r="I44" s="164">
        <v>57.5</v>
      </c>
      <c r="J44" s="65">
        <f>I44*$J$131</f>
        <v>1592750</v>
      </c>
      <c r="K44" s="181"/>
      <c r="L44" s="181"/>
      <c r="M44" s="181"/>
    </row>
    <row r="45" spans="1:22" ht="21" customHeight="1" x14ac:dyDescent="0.25">
      <c r="A45" s="282"/>
      <c r="B45" s="148"/>
      <c r="C45" s="148"/>
      <c r="D45" s="148"/>
      <c r="E45" s="164">
        <v>4</v>
      </c>
      <c r="F45" s="164">
        <v>46.2</v>
      </c>
      <c r="G45" s="65">
        <f>F45*$G$131</f>
        <v>1201200</v>
      </c>
      <c r="H45" s="164">
        <v>14</v>
      </c>
      <c r="I45" s="164">
        <v>62.2</v>
      </c>
      <c r="J45" s="65">
        <f>I45*$J$131</f>
        <v>1722940</v>
      </c>
      <c r="K45" s="94"/>
      <c r="L45" s="94"/>
      <c r="M45" s="94"/>
      <c r="O45" s="157" t="s">
        <v>81</v>
      </c>
      <c r="P45" s="158">
        <f>C102+F102+I102</f>
        <v>961.2</v>
      </c>
      <c r="Q45" s="158"/>
      <c r="R45" s="158"/>
      <c r="S45" s="159">
        <v>248.6</v>
      </c>
      <c r="T45" s="159"/>
      <c r="U45" s="159">
        <f>P45+S45</f>
        <v>1209.8</v>
      </c>
      <c r="V45" s="158"/>
    </row>
    <row r="46" spans="1:22" ht="19.5" customHeight="1" x14ac:dyDescent="0.25">
      <c r="A46" s="282"/>
      <c r="B46" s="74"/>
      <c r="C46" s="74"/>
      <c r="D46" s="74"/>
      <c r="E46" s="164">
        <v>9</v>
      </c>
      <c r="F46" s="164">
        <v>48.4</v>
      </c>
      <c r="G46" s="65">
        <f>F46*$G$131</f>
        <v>1258400</v>
      </c>
      <c r="H46" s="8"/>
      <c r="I46" s="8"/>
      <c r="J46" s="8"/>
      <c r="K46" s="94" t="s">
        <v>3</v>
      </c>
      <c r="L46" s="94" t="s">
        <v>3</v>
      </c>
      <c r="M46" s="94" t="s">
        <v>3</v>
      </c>
      <c r="O46" s="158"/>
      <c r="P46" s="158"/>
      <c r="Q46" s="158"/>
      <c r="R46" s="158"/>
      <c r="S46" s="158"/>
      <c r="T46" s="158"/>
      <c r="U46" s="158"/>
      <c r="V46" s="158"/>
    </row>
    <row r="47" spans="1:22" ht="23.25" customHeight="1" x14ac:dyDescent="0.25">
      <c r="A47" s="282"/>
      <c r="B47" s="74"/>
      <c r="C47" s="74"/>
      <c r="D47" s="74"/>
      <c r="E47" s="164">
        <v>12</v>
      </c>
      <c r="F47" s="164">
        <v>48.4</v>
      </c>
      <c r="G47" s="65">
        <f>F47*$G$131</f>
        <v>1258400</v>
      </c>
      <c r="H47" s="8"/>
      <c r="I47" s="8"/>
      <c r="J47" s="8"/>
      <c r="K47" s="94" t="s">
        <v>3</v>
      </c>
      <c r="L47" s="94" t="s">
        <v>3</v>
      </c>
      <c r="M47" s="94" t="s">
        <v>3</v>
      </c>
      <c r="O47" s="149" t="s">
        <v>82</v>
      </c>
      <c r="P47">
        <f>F127+I127</f>
        <v>932.79999999999984</v>
      </c>
      <c r="S47">
        <f>'Приложение 3'!F57+'Приложение 3'!I57</f>
        <v>171.89999999999998</v>
      </c>
      <c r="U47">
        <f>P47+S47</f>
        <v>1104.6999999999998</v>
      </c>
    </row>
    <row r="48" spans="1:22" ht="24" customHeight="1" x14ac:dyDescent="0.25">
      <c r="A48" s="295"/>
      <c r="B48" s="74"/>
      <c r="C48" s="74"/>
      <c r="D48" s="74"/>
      <c r="E48" s="164">
        <v>18</v>
      </c>
      <c r="F48" s="164">
        <v>44.9</v>
      </c>
      <c r="G48" s="65">
        <f>F48*$G$131</f>
        <v>1167400</v>
      </c>
      <c r="H48" s="8"/>
      <c r="I48" s="8"/>
      <c r="J48" s="8"/>
      <c r="K48" s="94" t="s">
        <v>3</v>
      </c>
      <c r="L48" s="94" t="s">
        <v>3</v>
      </c>
      <c r="M48" s="94" t="s">
        <v>3</v>
      </c>
    </row>
    <row r="49" spans="1:15" ht="20.25" customHeight="1" x14ac:dyDescent="0.3">
      <c r="A49" s="109" t="s">
        <v>25</v>
      </c>
      <c r="B49" s="31"/>
      <c r="C49" s="31"/>
      <c r="D49" s="32"/>
      <c r="E49" s="109">
        <v>5</v>
      </c>
      <c r="F49" s="31">
        <f>SUM(F44:F48)</f>
        <v>234.10000000000002</v>
      </c>
      <c r="G49" s="32">
        <f>SUM(G44:G48)</f>
        <v>6086600</v>
      </c>
      <c r="H49" s="109">
        <v>2</v>
      </c>
      <c r="I49" s="31">
        <f>SUM(I44:I45)</f>
        <v>119.7</v>
      </c>
      <c r="J49" s="32">
        <f>SUM(J44:J45)</f>
        <v>3315690</v>
      </c>
      <c r="K49" s="110"/>
      <c r="L49" s="110"/>
      <c r="M49" s="110"/>
    </row>
    <row r="50" spans="1:15" ht="25.5" customHeight="1" x14ac:dyDescent="0.25">
      <c r="A50" s="114" t="s">
        <v>62</v>
      </c>
      <c r="B50" s="283" t="s">
        <v>61</v>
      </c>
      <c r="C50" s="284"/>
      <c r="D50" s="117">
        <f>B49+E49+H49</f>
        <v>7</v>
      </c>
      <c r="E50" s="283" t="s">
        <v>63</v>
      </c>
      <c r="F50" s="285"/>
      <c r="G50" s="285"/>
      <c r="H50" s="285"/>
      <c r="I50" s="117"/>
      <c r="J50" s="118">
        <f>D49+G49+J49</f>
        <v>9402290</v>
      </c>
      <c r="K50" s="117"/>
      <c r="L50" s="117"/>
      <c r="M50" s="115"/>
      <c r="O50" s="116">
        <f>J32+J42+J50+J56+J64</f>
        <v>78144011.049999997</v>
      </c>
    </row>
    <row r="51" spans="1:15" ht="25.5" customHeight="1" x14ac:dyDescent="0.25">
      <c r="A51" s="281" t="s">
        <v>44</v>
      </c>
      <c r="B51" s="164">
        <v>1</v>
      </c>
      <c r="C51" s="164">
        <v>36.1</v>
      </c>
      <c r="D51" s="140">
        <f>C51*$D$131</f>
        <v>974700</v>
      </c>
      <c r="E51" s="165">
        <v>19</v>
      </c>
      <c r="F51" s="165">
        <v>48.6</v>
      </c>
      <c r="G51" s="140">
        <f>F51*$G$131</f>
        <v>1263600</v>
      </c>
      <c r="H51" s="165">
        <v>8</v>
      </c>
      <c r="I51" s="165">
        <v>64.900000000000006</v>
      </c>
      <c r="J51" s="140">
        <f>I51*$J$131</f>
        <v>1797730.0000000002</v>
      </c>
      <c r="K51" s="134"/>
      <c r="L51" s="134"/>
      <c r="M51" s="136"/>
    </row>
    <row r="52" spans="1:15" ht="25.5" customHeight="1" x14ac:dyDescent="0.25">
      <c r="A52" s="296"/>
      <c r="B52" s="134"/>
      <c r="C52" s="16"/>
      <c r="D52" s="134"/>
      <c r="E52" s="164">
        <v>27</v>
      </c>
      <c r="F52" s="164">
        <v>52.9</v>
      </c>
      <c r="G52" s="65">
        <f>F52*$G$131</f>
        <v>1375400</v>
      </c>
      <c r="H52" s="164">
        <v>9</v>
      </c>
      <c r="I52" s="164">
        <v>64.7</v>
      </c>
      <c r="J52" s="65">
        <f>I52*$J$131</f>
        <v>1792190</v>
      </c>
      <c r="K52" s="134"/>
      <c r="L52" s="134"/>
      <c r="M52" s="136"/>
    </row>
    <row r="53" spans="1:15" ht="25.5" customHeight="1" x14ac:dyDescent="0.25">
      <c r="A53" s="296"/>
      <c r="B53" s="134"/>
      <c r="C53" s="16"/>
      <c r="D53" s="134"/>
      <c r="E53" s="165">
        <v>26</v>
      </c>
      <c r="F53" s="165">
        <v>47.7</v>
      </c>
      <c r="G53" s="140">
        <f>F53*$G$131</f>
        <v>1240200</v>
      </c>
      <c r="H53" s="164">
        <v>25</v>
      </c>
      <c r="I53" s="164">
        <v>64.900000000000006</v>
      </c>
      <c r="J53" s="65">
        <f>I53*$J$131</f>
        <v>1797730.0000000002</v>
      </c>
      <c r="K53" s="134"/>
      <c r="L53" s="134"/>
      <c r="M53" s="136"/>
    </row>
    <row r="54" spans="1:15" ht="25.5" customHeight="1" x14ac:dyDescent="0.25">
      <c r="A54" s="295"/>
      <c r="B54" s="134"/>
      <c r="C54" s="16"/>
      <c r="D54" s="134"/>
      <c r="E54" s="8"/>
      <c r="F54" s="8"/>
      <c r="G54" s="8"/>
      <c r="H54" s="164">
        <v>29</v>
      </c>
      <c r="I54" s="164">
        <v>65</v>
      </c>
      <c r="J54" s="65">
        <f>I54*$J$131</f>
        <v>1800500</v>
      </c>
      <c r="K54" s="134"/>
      <c r="L54" s="134"/>
      <c r="M54" s="136"/>
    </row>
    <row r="55" spans="1:15" ht="25.5" customHeight="1" x14ac:dyDescent="0.3">
      <c r="A55" s="130" t="s">
        <v>25</v>
      </c>
      <c r="B55" s="31">
        <v>1</v>
      </c>
      <c r="C55" s="31">
        <f>C51</f>
        <v>36.1</v>
      </c>
      <c r="D55" s="32">
        <f>D51</f>
        <v>974700</v>
      </c>
      <c r="E55" s="130">
        <v>3</v>
      </c>
      <c r="F55" s="31">
        <f>SUM(F51:F53)</f>
        <v>149.19999999999999</v>
      </c>
      <c r="G55" s="32">
        <f>SUM(G51:G53)</f>
        <v>3879200</v>
      </c>
      <c r="H55" s="130">
        <v>4</v>
      </c>
      <c r="I55" s="31">
        <f>SUM(I51:I54)</f>
        <v>259.5</v>
      </c>
      <c r="J55" s="32">
        <f>SUM(J51:J54)</f>
        <v>7188150</v>
      </c>
      <c r="K55" s="110"/>
      <c r="L55" s="110"/>
      <c r="M55" s="110"/>
    </row>
    <row r="56" spans="1:15" ht="25.5" customHeight="1" x14ac:dyDescent="0.25">
      <c r="A56" s="137" t="s">
        <v>83</v>
      </c>
      <c r="B56" s="283" t="s">
        <v>61</v>
      </c>
      <c r="C56" s="284"/>
      <c r="D56" s="31">
        <f>B55+E55+H55</f>
        <v>8</v>
      </c>
      <c r="E56" s="283" t="s">
        <v>63</v>
      </c>
      <c r="F56" s="285"/>
      <c r="G56" s="285"/>
      <c r="H56" s="285"/>
      <c r="I56" s="31"/>
      <c r="J56" s="32">
        <f>D55+G55+J55</f>
        <v>12042050</v>
      </c>
      <c r="K56" s="31"/>
      <c r="L56" s="31"/>
      <c r="M56" s="138"/>
    </row>
    <row r="57" spans="1:15" ht="25.5" customHeight="1" x14ac:dyDescent="0.25">
      <c r="A57" s="278" t="s">
        <v>6</v>
      </c>
      <c r="B57" s="279"/>
      <c r="C57" s="279"/>
      <c r="D57" s="279"/>
      <c r="E57" s="279"/>
      <c r="F57" s="279"/>
      <c r="G57" s="279"/>
      <c r="H57" s="279"/>
      <c r="I57" s="279"/>
      <c r="J57" s="279"/>
      <c r="K57" s="279"/>
      <c r="L57" s="279"/>
      <c r="M57" s="280"/>
    </row>
    <row r="58" spans="1:15" ht="26.25" customHeight="1" x14ac:dyDescent="0.25">
      <c r="A58" s="281" t="s">
        <v>26</v>
      </c>
      <c r="B58" s="8"/>
      <c r="C58" s="8"/>
      <c r="D58" s="8"/>
      <c r="E58" s="99">
        <v>14</v>
      </c>
      <c r="F58" s="99">
        <v>46.8</v>
      </c>
      <c r="G58" s="65">
        <f>F58*$G$131</f>
        <v>1216800</v>
      </c>
      <c r="H58" s="99">
        <v>4</v>
      </c>
      <c r="I58" s="165">
        <v>68</v>
      </c>
      <c r="J58" s="223">
        <v>1779469.44</v>
      </c>
      <c r="K58" s="134"/>
      <c r="L58" s="134"/>
      <c r="M58" s="136"/>
    </row>
    <row r="59" spans="1:15" ht="30" customHeight="1" x14ac:dyDescent="0.25">
      <c r="A59" s="282"/>
      <c r="B59" s="8"/>
      <c r="C59" s="8"/>
      <c r="D59" s="8"/>
      <c r="E59" s="99">
        <v>51</v>
      </c>
      <c r="F59" s="99">
        <v>47.1</v>
      </c>
      <c r="G59" s="65">
        <f>F59*$G$131</f>
        <v>1224600</v>
      </c>
      <c r="H59" s="208"/>
      <c r="I59" s="151"/>
      <c r="J59" s="209"/>
      <c r="K59" s="134"/>
      <c r="L59" s="134"/>
      <c r="M59" s="136"/>
    </row>
    <row r="60" spans="1:15" ht="30" customHeight="1" x14ac:dyDescent="0.25">
      <c r="A60" s="212"/>
      <c r="B60" s="8"/>
      <c r="C60" s="8"/>
      <c r="D60" s="8"/>
      <c r="E60" s="99">
        <v>55</v>
      </c>
      <c r="F60" s="99">
        <v>47.1</v>
      </c>
      <c r="G60" s="65">
        <f>F60*$G$131</f>
        <v>1224600</v>
      </c>
      <c r="H60" s="213"/>
      <c r="I60" s="151"/>
      <c r="J60" s="209"/>
      <c r="K60" s="134"/>
      <c r="L60" s="134"/>
      <c r="M60" s="136"/>
    </row>
    <row r="61" spans="1:15" ht="30" customHeight="1" x14ac:dyDescent="0.25">
      <c r="A61" s="212"/>
      <c r="B61" s="8"/>
      <c r="C61" s="8"/>
      <c r="D61" s="8"/>
      <c r="E61" s="244">
        <v>6</v>
      </c>
      <c r="F61" s="244">
        <v>46.8</v>
      </c>
      <c r="G61" s="242">
        <f>F61*$G$131</f>
        <v>1216800</v>
      </c>
      <c r="H61" s="213"/>
      <c r="I61" s="151"/>
      <c r="J61" s="209"/>
      <c r="K61" s="134"/>
      <c r="L61" s="134"/>
      <c r="M61" s="136"/>
    </row>
    <row r="62" spans="1:15" ht="30" customHeight="1" x14ac:dyDescent="0.25">
      <c r="A62" s="212"/>
      <c r="B62" s="8"/>
      <c r="C62" s="8"/>
      <c r="D62" s="8"/>
      <c r="E62" s="244">
        <v>10</v>
      </c>
      <c r="F62" s="244">
        <v>46.8</v>
      </c>
      <c r="G62" s="241">
        <f>F62*$G$131</f>
        <v>1216800</v>
      </c>
      <c r="H62" s="213"/>
      <c r="I62" s="151"/>
      <c r="J62" s="209"/>
      <c r="K62" s="134"/>
      <c r="L62" s="134"/>
      <c r="M62" s="136"/>
    </row>
    <row r="63" spans="1:15" ht="21" customHeight="1" x14ac:dyDescent="0.3">
      <c r="A63" s="130" t="s">
        <v>25</v>
      </c>
      <c r="B63" s="31">
        <v>0</v>
      </c>
      <c r="C63" s="107">
        <v>0</v>
      </c>
      <c r="D63" s="32">
        <v>0</v>
      </c>
      <c r="E63" s="130">
        <v>5</v>
      </c>
      <c r="F63" s="107">
        <f>SUM(F58:F62)</f>
        <v>234.60000000000002</v>
      </c>
      <c r="G63" s="32">
        <f>SUM(G58:G62)</f>
        <v>6099600</v>
      </c>
      <c r="H63" s="130">
        <v>1</v>
      </c>
      <c r="I63" s="107">
        <f>I58</f>
        <v>68</v>
      </c>
      <c r="J63" s="175">
        <f>J58</f>
        <v>1779469.44</v>
      </c>
      <c r="K63" s="110"/>
      <c r="L63" s="110"/>
      <c r="M63" s="110"/>
      <c r="O63" s="155">
        <f>C31+F31+I31+C41+F41+I41+L41+F49+I49+C55+F55+I55+C63+F63+I63+C81+F81+I81+C102+F102+I102+F127+I127</f>
        <v>6005.9</v>
      </c>
    </row>
    <row r="64" spans="1:15" ht="21" customHeight="1" x14ac:dyDescent="0.25">
      <c r="A64" s="137" t="s">
        <v>83</v>
      </c>
      <c r="B64" s="283" t="s">
        <v>61</v>
      </c>
      <c r="C64" s="284"/>
      <c r="D64" s="31">
        <f>B63+E63+H63</f>
        <v>6</v>
      </c>
      <c r="E64" s="283" t="s">
        <v>63</v>
      </c>
      <c r="F64" s="285"/>
      <c r="G64" s="285"/>
      <c r="H64" s="285"/>
      <c r="I64" s="31"/>
      <c r="J64" s="175">
        <f>D63+G63+J63</f>
        <v>7879069.4399999995</v>
      </c>
      <c r="K64" s="31"/>
      <c r="L64" s="31"/>
      <c r="M64" s="138"/>
    </row>
    <row r="65" spans="1:20" s="15" customFormat="1" ht="21" customHeight="1" x14ac:dyDescent="0.25">
      <c r="A65" s="121" t="s">
        <v>87</v>
      </c>
      <c r="B65" s="275" t="s">
        <v>61</v>
      </c>
      <c r="C65" s="276"/>
      <c r="D65" s="122">
        <f>D42+D50+D56+D64+D32</f>
        <v>64</v>
      </c>
      <c r="E65" s="275" t="s">
        <v>63</v>
      </c>
      <c r="F65" s="277"/>
      <c r="G65" s="277"/>
      <c r="H65" s="277"/>
      <c r="I65" s="122"/>
      <c r="J65" s="202">
        <f>J32+J42+J50+J56+J64</f>
        <v>78144011.049999997</v>
      </c>
      <c r="K65" s="122"/>
      <c r="L65" s="122"/>
      <c r="M65" s="124"/>
      <c r="N65" s="15">
        <v>78144011.049999997</v>
      </c>
      <c r="P65" s="199">
        <f>C63+F63+I63+C81+F81+I81+C102+F102+I102+F127+I127</f>
        <v>2994.4</v>
      </c>
    </row>
    <row r="66" spans="1:20" ht="28.5" customHeight="1" x14ac:dyDescent="0.3">
      <c r="A66" s="272" t="s">
        <v>50</v>
      </c>
      <c r="B66" s="273"/>
      <c r="C66" s="273"/>
      <c r="D66" s="273"/>
      <c r="E66" s="273"/>
      <c r="F66" s="273"/>
      <c r="G66" s="273"/>
      <c r="H66" s="273"/>
      <c r="I66" s="273"/>
      <c r="J66" s="273"/>
      <c r="K66" s="273"/>
      <c r="L66" s="273"/>
      <c r="M66" s="274"/>
      <c r="N66" s="29"/>
      <c r="O66" s="29"/>
      <c r="P66" s="29"/>
      <c r="Q66" s="29"/>
      <c r="R66" s="29"/>
      <c r="S66" s="29"/>
      <c r="T66" s="22"/>
    </row>
    <row r="67" spans="1:20" ht="21.75" customHeight="1" x14ac:dyDescent="0.25">
      <c r="A67" s="278" t="s">
        <v>6</v>
      </c>
      <c r="B67" s="301"/>
      <c r="C67" s="301"/>
      <c r="D67" s="301"/>
      <c r="E67" s="301"/>
      <c r="F67" s="301"/>
      <c r="G67" s="301"/>
      <c r="H67" s="301"/>
      <c r="I67" s="301"/>
      <c r="J67" s="301"/>
      <c r="K67" s="301"/>
      <c r="L67" s="301"/>
      <c r="M67" s="302"/>
      <c r="N67" s="35"/>
      <c r="O67" s="205">
        <f>J65+'Приложение 3'!J35</f>
        <v>93614661.049999997</v>
      </c>
      <c r="P67" s="35"/>
      <c r="Q67" s="35"/>
      <c r="R67" s="35"/>
      <c r="S67" s="35"/>
    </row>
    <row r="68" spans="1:20" ht="21.75" customHeight="1" x14ac:dyDescent="0.25">
      <c r="A68" s="305" t="s">
        <v>26</v>
      </c>
      <c r="B68" s="243">
        <v>3</v>
      </c>
      <c r="C68" s="244">
        <v>34.299999999999997</v>
      </c>
      <c r="D68" s="242">
        <f t="shared" ref="D68:D75" si="1">C68*$D$131</f>
        <v>926099.99999999988</v>
      </c>
      <c r="E68" s="99">
        <v>38</v>
      </c>
      <c r="F68" s="99">
        <v>47.4</v>
      </c>
      <c r="G68" s="13">
        <f>F68*$G$131</f>
        <v>1232400</v>
      </c>
      <c r="H68" s="99">
        <v>8</v>
      </c>
      <c r="I68" s="80">
        <v>68</v>
      </c>
      <c r="J68" s="232">
        <f>I68*$J$131</f>
        <v>1883600</v>
      </c>
      <c r="K68" s="134"/>
      <c r="L68" s="134"/>
      <c r="M68" s="134"/>
      <c r="N68" s="35"/>
      <c r="O68" s="205"/>
      <c r="P68" s="35"/>
      <c r="Q68" s="35"/>
      <c r="R68" s="35"/>
      <c r="S68" s="35"/>
    </row>
    <row r="69" spans="1:20" ht="17.25" customHeight="1" x14ac:dyDescent="0.25">
      <c r="A69" s="306"/>
      <c r="B69" s="99">
        <v>7</v>
      </c>
      <c r="C69" s="99">
        <v>34.200000000000003</v>
      </c>
      <c r="D69" s="65">
        <f t="shared" si="1"/>
        <v>923400.00000000012</v>
      </c>
      <c r="E69" s="8"/>
      <c r="F69" s="8"/>
      <c r="G69" s="8"/>
      <c r="H69" s="204">
        <v>29</v>
      </c>
      <c r="I69" s="80">
        <v>69</v>
      </c>
      <c r="J69" s="232">
        <f>I69*$J$131</f>
        <v>1911300</v>
      </c>
      <c r="K69" s="134"/>
      <c r="L69" s="134"/>
      <c r="M69" s="134"/>
      <c r="N69" s="35"/>
      <c r="O69" s="35"/>
      <c r="P69" s="35"/>
      <c r="Q69" s="35"/>
      <c r="R69" s="35"/>
      <c r="S69" s="35"/>
    </row>
    <row r="70" spans="1:20" ht="17.25" customHeight="1" x14ac:dyDescent="0.25">
      <c r="A70" s="306"/>
      <c r="B70" s="244">
        <v>11</v>
      </c>
      <c r="C70" s="244">
        <v>34.4</v>
      </c>
      <c r="D70" s="241">
        <f t="shared" si="1"/>
        <v>928800</v>
      </c>
      <c r="E70" s="99"/>
      <c r="F70" s="99"/>
      <c r="G70" s="13"/>
      <c r="H70" s="204">
        <v>32</v>
      </c>
      <c r="I70" s="80">
        <v>67.599999999999994</v>
      </c>
      <c r="J70" s="232">
        <f>I70*$J$131</f>
        <v>1872519.9999999998</v>
      </c>
      <c r="K70" s="134"/>
      <c r="L70" s="134"/>
      <c r="M70" s="134"/>
      <c r="N70" s="35"/>
      <c r="O70" s="35"/>
      <c r="P70" s="35"/>
      <c r="Q70" s="35"/>
      <c r="R70" s="35"/>
      <c r="S70" s="35"/>
    </row>
    <row r="71" spans="1:20" ht="15.75" customHeight="1" x14ac:dyDescent="0.25">
      <c r="A71" s="306"/>
      <c r="B71" s="99">
        <v>19</v>
      </c>
      <c r="C71" s="99">
        <v>34.5</v>
      </c>
      <c r="D71" s="65">
        <f t="shared" si="1"/>
        <v>931500</v>
      </c>
      <c r="E71" s="8"/>
      <c r="F71" s="8"/>
      <c r="G71" s="8"/>
      <c r="H71" s="99">
        <v>48</v>
      </c>
      <c r="I71" s="99">
        <v>68.7</v>
      </c>
      <c r="J71" s="232">
        <f>I71*$J$131</f>
        <v>1902990</v>
      </c>
      <c r="K71" s="100"/>
      <c r="L71" s="100"/>
      <c r="M71" s="100"/>
      <c r="N71" s="23"/>
      <c r="O71" s="23"/>
      <c r="P71" s="23"/>
      <c r="Q71" s="36"/>
      <c r="R71" s="36"/>
      <c r="S71" s="36"/>
    </row>
    <row r="72" spans="1:20" ht="15" customHeight="1" x14ac:dyDescent="0.25">
      <c r="A72" s="306"/>
      <c r="B72" s="99">
        <v>31</v>
      </c>
      <c r="C72" s="99">
        <v>34.1</v>
      </c>
      <c r="D72" s="65">
        <f t="shared" si="1"/>
        <v>920700</v>
      </c>
      <c r="E72" s="8"/>
      <c r="F72" s="8"/>
      <c r="G72" s="8"/>
      <c r="H72" s="244">
        <v>49</v>
      </c>
      <c r="I72" s="244">
        <v>67.599999999999994</v>
      </c>
      <c r="J72" s="245">
        <v>2110963.69</v>
      </c>
      <c r="K72" s="100"/>
      <c r="L72" s="100"/>
      <c r="M72" s="100"/>
      <c r="N72" s="23"/>
      <c r="O72" s="23"/>
      <c r="P72" s="23"/>
      <c r="Q72" s="36"/>
      <c r="R72" s="36"/>
      <c r="S72" s="36"/>
    </row>
    <row r="73" spans="1:20" ht="15.75" customHeight="1" x14ac:dyDescent="0.25">
      <c r="A73" s="306"/>
      <c r="B73" s="99">
        <v>35</v>
      </c>
      <c r="C73" s="99">
        <v>33.700000000000003</v>
      </c>
      <c r="D73" s="65">
        <f t="shared" si="1"/>
        <v>909900.00000000012</v>
      </c>
      <c r="E73" s="8"/>
      <c r="F73" s="8"/>
      <c r="G73" s="8"/>
      <c r="H73" s="99">
        <v>52</v>
      </c>
      <c r="I73" s="99">
        <v>68.5</v>
      </c>
      <c r="J73" s="232">
        <f>I73*$J$131</f>
        <v>1897450</v>
      </c>
      <c r="K73" s="100"/>
      <c r="L73" s="100"/>
      <c r="M73" s="100"/>
      <c r="N73" s="23"/>
      <c r="O73" s="23"/>
      <c r="P73" s="23"/>
      <c r="Q73" s="36"/>
      <c r="R73" s="36"/>
      <c r="S73" s="36"/>
    </row>
    <row r="74" spans="1:20" ht="15.75" customHeight="1" x14ac:dyDescent="0.25">
      <c r="A74" s="306"/>
      <c r="B74" s="99">
        <v>42</v>
      </c>
      <c r="C74" s="99">
        <v>34.1</v>
      </c>
      <c r="D74" s="65">
        <f t="shared" si="1"/>
        <v>920700</v>
      </c>
      <c r="E74" s="8"/>
      <c r="F74" s="8"/>
      <c r="G74" s="8"/>
      <c r="H74" s="244">
        <v>53</v>
      </c>
      <c r="I74" s="244">
        <v>67.599999999999994</v>
      </c>
      <c r="J74" s="245">
        <v>2110963.6800000002</v>
      </c>
      <c r="K74" s="100"/>
      <c r="L74" s="100"/>
      <c r="M74" s="100"/>
      <c r="N74" s="23"/>
      <c r="O74" s="23"/>
      <c r="P74" s="23"/>
      <c r="Q74" s="36"/>
      <c r="R74" s="36"/>
      <c r="S74" s="36"/>
    </row>
    <row r="75" spans="1:20" ht="15.75" customHeight="1" x14ac:dyDescent="0.25">
      <c r="A75" s="306"/>
      <c r="B75" s="99">
        <v>50</v>
      </c>
      <c r="C75" s="99">
        <v>34.1</v>
      </c>
      <c r="D75" s="65">
        <f t="shared" si="1"/>
        <v>920700</v>
      </c>
      <c r="E75" s="8"/>
      <c r="F75" s="8"/>
      <c r="G75" s="8"/>
      <c r="H75" s="8"/>
      <c r="I75" s="8"/>
      <c r="J75" s="8"/>
      <c r="K75" s="100"/>
      <c r="L75" s="100"/>
      <c r="M75" s="100"/>
      <c r="N75" s="23"/>
      <c r="O75" s="23"/>
      <c r="P75" s="23"/>
      <c r="Q75" s="36"/>
      <c r="R75" s="36"/>
      <c r="S75" s="36"/>
    </row>
    <row r="76" spans="1:20" ht="15.75" customHeight="1" x14ac:dyDescent="0.25">
      <c r="A76" s="306"/>
      <c r="B76" s="8"/>
      <c r="C76" s="8"/>
      <c r="D76" s="8"/>
      <c r="E76" s="8"/>
      <c r="F76" s="8"/>
      <c r="G76" s="8"/>
      <c r="H76" s="8"/>
      <c r="I76" s="8"/>
      <c r="J76" s="8"/>
      <c r="K76" s="100"/>
      <c r="L76" s="100"/>
      <c r="M76" s="100"/>
      <c r="N76" s="23"/>
      <c r="O76" s="23"/>
      <c r="P76" s="23"/>
      <c r="Q76" s="36"/>
      <c r="R76" s="36"/>
      <c r="S76" s="36"/>
    </row>
    <row r="77" spans="1:20" ht="15.75" customHeight="1" x14ac:dyDescent="0.25">
      <c r="A77" s="306"/>
      <c r="B77" s="8"/>
      <c r="C77" s="8"/>
      <c r="D77" s="8"/>
      <c r="E77" s="101"/>
      <c r="F77" s="102"/>
      <c r="G77" s="102"/>
      <c r="H77" s="8"/>
      <c r="I77" s="8"/>
      <c r="J77" s="8"/>
      <c r="K77" s="100"/>
      <c r="L77" s="100"/>
      <c r="M77" s="100"/>
      <c r="N77" s="23"/>
      <c r="O77" s="23"/>
      <c r="P77" s="23"/>
      <c r="Q77" s="36"/>
      <c r="R77" s="36"/>
      <c r="S77" s="36"/>
    </row>
    <row r="78" spans="1:20" ht="15.75" customHeight="1" x14ac:dyDescent="0.25">
      <c r="A78" s="306"/>
      <c r="B78" s="208"/>
      <c r="C78" s="208"/>
      <c r="D78" s="150"/>
      <c r="E78" s="101"/>
      <c r="F78" s="102"/>
      <c r="G78" s="102"/>
      <c r="H78" s="8"/>
      <c r="I78" s="8"/>
      <c r="J78" s="8"/>
      <c r="K78" s="100"/>
      <c r="L78" s="100"/>
      <c r="M78" s="100"/>
      <c r="N78" s="23"/>
      <c r="O78" s="23"/>
      <c r="P78" s="23"/>
      <c r="Q78" s="36"/>
      <c r="R78" s="36"/>
      <c r="S78" s="36"/>
    </row>
    <row r="79" spans="1:20" ht="16.5" hidden="1" customHeight="1" x14ac:dyDescent="0.25">
      <c r="A79" s="306"/>
      <c r="B79" s="8"/>
      <c r="C79" s="8"/>
      <c r="D79" s="8"/>
      <c r="E79" s="8"/>
      <c r="F79" s="8"/>
      <c r="G79" s="8"/>
      <c r="K79" s="98"/>
      <c r="L79" s="98"/>
      <c r="M79" s="98"/>
      <c r="N79" s="37"/>
      <c r="O79" s="37"/>
      <c r="P79" s="37"/>
      <c r="Q79" s="37"/>
      <c r="R79" s="37"/>
      <c r="S79" s="37"/>
    </row>
    <row r="80" spans="1:20" ht="1.5" customHeight="1" x14ac:dyDescent="0.25">
      <c r="A80" s="307"/>
      <c r="B80" s="63"/>
      <c r="C80" s="63"/>
      <c r="D80" s="63"/>
      <c r="E80" s="63"/>
      <c r="F80" s="63"/>
      <c r="G80" s="63"/>
      <c r="H80" s="8"/>
      <c r="I80" s="8"/>
      <c r="J80" s="8"/>
      <c r="K80" s="41"/>
      <c r="L80" s="41"/>
      <c r="M80" s="41"/>
      <c r="N80" s="37"/>
      <c r="O80" s="37"/>
      <c r="P80" s="37"/>
      <c r="Q80" s="37"/>
      <c r="R80" s="37"/>
      <c r="S80" s="37"/>
    </row>
    <row r="81" spans="1:19" ht="26.25" customHeight="1" x14ac:dyDescent="0.25">
      <c r="A81" s="72" t="s">
        <v>25</v>
      </c>
      <c r="B81" s="72">
        <v>8</v>
      </c>
      <c r="C81" s="169">
        <f>SUM(C68:C75)</f>
        <v>273.39999999999998</v>
      </c>
      <c r="D81" s="175">
        <f>SUM(D68:D75)</f>
        <v>7381800</v>
      </c>
      <c r="E81" s="72">
        <v>1</v>
      </c>
      <c r="F81" s="107">
        <f>F68</f>
        <v>47.4</v>
      </c>
      <c r="G81" s="32">
        <f>G68</f>
        <v>1232400</v>
      </c>
      <c r="H81" s="72">
        <v>7</v>
      </c>
      <c r="I81" s="107">
        <f>SUM(I68:I80)</f>
        <v>477</v>
      </c>
      <c r="J81" s="175">
        <f>SUM(J68:J78)</f>
        <v>13689787.369999999</v>
      </c>
      <c r="K81" s="70"/>
      <c r="L81" s="70"/>
      <c r="M81" s="70"/>
      <c r="N81" s="37"/>
      <c r="O81" s="37"/>
      <c r="P81" s="37"/>
      <c r="Q81" s="37"/>
      <c r="R81" s="37"/>
      <c r="S81" s="37"/>
    </row>
    <row r="82" spans="1:19" ht="27" customHeight="1" x14ac:dyDescent="0.25">
      <c r="A82" s="114" t="s">
        <v>62</v>
      </c>
      <c r="B82" s="283" t="s">
        <v>61</v>
      </c>
      <c r="C82" s="284"/>
      <c r="D82" s="117">
        <f>B81+E81+H81+K81</f>
        <v>16</v>
      </c>
      <c r="E82" s="283" t="s">
        <v>63</v>
      </c>
      <c r="F82" s="285"/>
      <c r="G82" s="285"/>
      <c r="H82" s="285"/>
      <c r="I82" s="117"/>
      <c r="J82" s="176">
        <f>D81+G81+J81+M81</f>
        <v>22303987.369999997</v>
      </c>
      <c r="K82" s="117"/>
      <c r="L82" s="117"/>
      <c r="M82" s="115"/>
      <c r="N82" s="37"/>
      <c r="O82" s="37"/>
      <c r="P82" s="37"/>
      <c r="Q82" s="37"/>
      <c r="R82" s="37"/>
      <c r="S82" s="37"/>
    </row>
    <row r="83" spans="1:19" ht="27" customHeight="1" x14ac:dyDescent="0.25">
      <c r="A83" s="278" t="s">
        <v>6</v>
      </c>
      <c r="B83" s="286"/>
      <c r="C83" s="286"/>
      <c r="D83" s="286"/>
      <c r="E83" s="286"/>
      <c r="F83" s="286"/>
      <c r="G83" s="286"/>
      <c r="H83" s="286"/>
      <c r="I83" s="286"/>
      <c r="J83" s="286"/>
      <c r="K83" s="286"/>
      <c r="L83" s="286"/>
      <c r="M83" s="287"/>
      <c r="N83" s="37"/>
      <c r="O83" s="37"/>
      <c r="P83" s="37"/>
      <c r="Q83" s="37"/>
      <c r="R83" s="37"/>
      <c r="S83" s="37"/>
    </row>
    <row r="84" spans="1:19" ht="40.5" customHeight="1" x14ac:dyDescent="0.25">
      <c r="A84" s="235" t="s">
        <v>47</v>
      </c>
      <c r="B84" s="134"/>
      <c r="C84" s="16"/>
      <c r="D84" s="134"/>
      <c r="E84" s="246">
        <v>2</v>
      </c>
      <c r="F84" s="246">
        <v>46.9</v>
      </c>
      <c r="G84" s="241">
        <f>F84*$G$131</f>
        <v>1219400</v>
      </c>
      <c r="H84" s="233"/>
      <c r="I84" s="134"/>
      <c r="J84" s="234"/>
      <c r="K84" s="134"/>
      <c r="L84" s="134"/>
      <c r="M84" s="136"/>
      <c r="N84" s="37"/>
      <c r="O84" s="37"/>
      <c r="P84" s="37"/>
      <c r="Q84" s="37"/>
      <c r="R84" s="37"/>
      <c r="S84" s="37"/>
    </row>
    <row r="85" spans="1:19" ht="27" customHeight="1" x14ac:dyDescent="0.25">
      <c r="A85" s="72" t="s">
        <v>25</v>
      </c>
      <c r="B85" s="72">
        <v>0</v>
      </c>
      <c r="C85" s="169">
        <v>0</v>
      </c>
      <c r="D85" s="175">
        <v>0</v>
      </c>
      <c r="E85" s="72">
        <v>1</v>
      </c>
      <c r="F85" s="107">
        <f>F84</f>
        <v>46.9</v>
      </c>
      <c r="G85" s="32">
        <f>G84</f>
        <v>1219400</v>
      </c>
      <c r="H85" s="72">
        <v>0</v>
      </c>
      <c r="I85" s="107">
        <v>0</v>
      </c>
      <c r="J85" s="175">
        <v>0</v>
      </c>
      <c r="K85" s="70"/>
      <c r="L85" s="70"/>
      <c r="M85" s="70"/>
      <c r="N85" s="37"/>
      <c r="O85" s="37"/>
      <c r="P85" s="37"/>
      <c r="Q85" s="37"/>
      <c r="R85" s="37"/>
      <c r="S85" s="37"/>
    </row>
    <row r="86" spans="1:19" ht="27" customHeight="1" x14ac:dyDescent="0.25">
      <c r="A86" s="114" t="s">
        <v>62</v>
      </c>
      <c r="B86" s="283" t="s">
        <v>61</v>
      </c>
      <c r="C86" s="284"/>
      <c r="D86" s="118">
        <f>E85</f>
        <v>1</v>
      </c>
      <c r="E86" s="236"/>
      <c r="F86" s="237"/>
      <c r="G86" s="189"/>
      <c r="H86" s="236"/>
      <c r="I86" s="238"/>
      <c r="J86" s="176">
        <f>G85</f>
        <v>1219400</v>
      </c>
      <c r="K86" s="239"/>
      <c r="L86" s="239"/>
      <c r="M86" s="240"/>
      <c r="N86" s="37"/>
      <c r="O86" s="37"/>
      <c r="P86" s="37"/>
      <c r="Q86" s="37"/>
      <c r="R86" s="37"/>
      <c r="S86" s="37"/>
    </row>
    <row r="87" spans="1:19" ht="27" customHeight="1" x14ac:dyDescent="0.25">
      <c r="A87" s="121" t="s">
        <v>64</v>
      </c>
      <c r="B87" s="275" t="s">
        <v>61</v>
      </c>
      <c r="C87" s="276"/>
      <c r="D87" s="123">
        <f>D82+D86</f>
        <v>17</v>
      </c>
      <c r="E87" s="275" t="s">
        <v>63</v>
      </c>
      <c r="F87" s="277"/>
      <c r="G87" s="277"/>
      <c r="H87" s="277"/>
      <c r="I87" s="221"/>
      <c r="J87" s="202">
        <f>J82+J86</f>
        <v>23523387.369999997</v>
      </c>
      <c r="K87" s="221"/>
      <c r="L87" s="221"/>
      <c r="M87" s="124"/>
      <c r="N87" s="37"/>
      <c r="O87" s="37"/>
      <c r="P87" s="37"/>
      <c r="Q87" s="37"/>
      <c r="R87" s="37"/>
      <c r="S87" s="37"/>
    </row>
    <row r="88" spans="1:19" ht="27" customHeight="1" x14ac:dyDescent="0.3">
      <c r="A88" s="272" t="s">
        <v>51</v>
      </c>
      <c r="B88" s="273"/>
      <c r="C88" s="273"/>
      <c r="D88" s="273"/>
      <c r="E88" s="273"/>
      <c r="F88" s="273"/>
      <c r="G88" s="273"/>
      <c r="H88" s="273"/>
      <c r="I88" s="273"/>
      <c r="J88" s="273"/>
      <c r="K88" s="273"/>
      <c r="L88" s="273"/>
      <c r="M88" s="274"/>
      <c r="N88" s="37"/>
      <c r="O88" s="37"/>
      <c r="P88" s="37"/>
      <c r="Q88" s="37"/>
      <c r="R88" s="37"/>
      <c r="S88" s="37"/>
    </row>
    <row r="89" spans="1:19" ht="27" customHeight="1" x14ac:dyDescent="0.25">
      <c r="A89" s="272" t="s">
        <v>6</v>
      </c>
      <c r="B89" s="303"/>
      <c r="C89" s="303"/>
      <c r="D89" s="303"/>
      <c r="E89" s="303"/>
      <c r="F89" s="303"/>
      <c r="G89" s="303"/>
      <c r="H89" s="303"/>
      <c r="I89" s="303"/>
      <c r="J89" s="303"/>
      <c r="K89" s="303"/>
      <c r="L89" s="303"/>
      <c r="M89" s="304"/>
      <c r="N89" s="37"/>
      <c r="O89" s="37"/>
      <c r="P89" s="37"/>
      <c r="Q89" s="37"/>
      <c r="R89" s="37"/>
      <c r="S89" s="37"/>
    </row>
    <row r="90" spans="1:19" ht="42.75" customHeight="1" x14ac:dyDescent="0.25">
      <c r="A90" s="231" t="s">
        <v>26</v>
      </c>
      <c r="B90" s="244">
        <v>58</v>
      </c>
      <c r="C90" s="244">
        <v>33.799999999999997</v>
      </c>
      <c r="D90" s="241">
        <f>C90*$D$131</f>
        <v>912599.99999999988</v>
      </c>
      <c r="E90" s="230"/>
      <c r="F90" s="230"/>
      <c r="G90" s="230"/>
      <c r="H90" s="230"/>
      <c r="I90" s="230"/>
      <c r="J90" s="230"/>
      <c r="K90" s="230"/>
      <c r="L90" s="230"/>
      <c r="M90" s="230"/>
      <c r="N90" s="37"/>
      <c r="O90" s="37"/>
      <c r="P90" s="37"/>
      <c r="Q90" s="37"/>
      <c r="R90" s="37"/>
      <c r="S90" s="37"/>
    </row>
    <row r="91" spans="1:19" ht="27" customHeight="1" x14ac:dyDescent="0.25">
      <c r="A91" s="72" t="s">
        <v>25</v>
      </c>
      <c r="B91" s="72">
        <v>1</v>
      </c>
      <c r="C91" s="107">
        <f>C74+C75+C76+C77+C78+C79+C80+C81+C96</f>
        <v>375.4</v>
      </c>
      <c r="D91" s="32">
        <f>D90</f>
        <v>912599.99999999988</v>
      </c>
      <c r="E91" s="72">
        <v>0</v>
      </c>
      <c r="F91" s="107">
        <f>F74</f>
        <v>0</v>
      </c>
      <c r="G91" s="32">
        <f>G74</f>
        <v>0</v>
      </c>
      <c r="H91" s="72">
        <v>0</v>
      </c>
      <c r="I91" s="107">
        <v>0</v>
      </c>
      <c r="J91" s="175">
        <v>0</v>
      </c>
      <c r="K91" s="70"/>
      <c r="L91" s="70"/>
      <c r="M91" s="70"/>
      <c r="N91" s="37"/>
      <c r="O91" s="37"/>
      <c r="P91" s="37"/>
      <c r="Q91" s="37"/>
      <c r="R91" s="37"/>
      <c r="S91" s="37"/>
    </row>
    <row r="92" spans="1:19" ht="27" customHeight="1" x14ac:dyDescent="0.25">
      <c r="A92" s="114" t="s">
        <v>62</v>
      </c>
      <c r="B92" s="283" t="s">
        <v>61</v>
      </c>
      <c r="C92" s="284"/>
      <c r="D92" s="117">
        <f>B91+E91+H91+K91</f>
        <v>1</v>
      </c>
      <c r="E92" s="283" t="s">
        <v>63</v>
      </c>
      <c r="F92" s="285"/>
      <c r="G92" s="285"/>
      <c r="H92" s="285"/>
      <c r="I92" s="117"/>
      <c r="J92" s="176">
        <f>D91+G91+J91+M91</f>
        <v>912599.99999999988</v>
      </c>
      <c r="K92" s="117"/>
      <c r="L92" s="117"/>
      <c r="M92" s="115"/>
      <c r="N92" s="37"/>
      <c r="O92" s="37"/>
      <c r="P92" s="37"/>
      <c r="Q92" s="37"/>
      <c r="R92" s="37"/>
      <c r="S92" s="37"/>
    </row>
    <row r="93" spans="1:19" ht="27" customHeight="1" x14ac:dyDescent="0.25">
      <c r="A93" s="272" t="s">
        <v>6</v>
      </c>
      <c r="B93" s="303"/>
      <c r="C93" s="303"/>
      <c r="D93" s="303"/>
      <c r="E93" s="303"/>
      <c r="F93" s="303"/>
      <c r="G93" s="303"/>
      <c r="H93" s="303"/>
      <c r="I93" s="303"/>
      <c r="J93" s="303"/>
      <c r="K93" s="303"/>
      <c r="L93" s="303"/>
      <c r="M93" s="304"/>
      <c r="N93" s="37"/>
      <c r="O93" s="37"/>
      <c r="P93" s="37"/>
      <c r="Q93" s="37"/>
      <c r="R93" s="37"/>
      <c r="S93" s="37"/>
    </row>
    <row r="94" spans="1:19" ht="15" customHeight="1" x14ac:dyDescent="0.25">
      <c r="A94" s="297" t="s">
        <v>47</v>
      </c>
      <c r="B94" s="12">
        <v>3</v>
      </c>
      <c r="C94" s="74">
        <v>33.799999999999997</v>
      </c>
      <c r="D94" s="65">
        <f t="shared" ref="D94:D99" si="2">C94*$D$131</f>
        <v>912599.99999999988</v>
      </c>
      <c r="E94" s="8"/>
      <c r="F94" s="8"/>
      <c r="G94" s="8"/>
      <c r="H94" s="142">
        <v>5</v>
      </c>
      <c r="I94" s="74">
        <v>68.900000000000006</v>
      </c>
      <c r="J94" s="65">
        <f t="shared" ref="J94:J99" si="3">I94*$J$131</f>
        <v>1908530.0000000002</v>
      </c>
      <c r="K94" s="66"/>
      <c r="L94" s="97"/>
      <c r="M94" s="66"/>
      <c r="N94" s="38"/>
      <c r="O94" s="23"/>
      <c r="P94" s="23"/>
      <c r="Q94" s="23"/>
      <c r="R94" s="23"/>
      <c r="S94" s="40"/>
    </row>
    <row r="95" spans="1:19" ht="15.75" x14ac:dyDescent="0.25">
      <c r="A95" s="298"/>
      <c r="B95" s="74">
        <v>15</v>
      </c>
      <c r="C95" s="74">
        <v>33.799999999999997</v>
      </c>
      <c r="D95" s="65">
        <f t="shared" si="2"/>
        <v>912599.99999999988</v>
      </c>
      <c r="E95" s="142">
        <v>10</v>
      </c>
      <c r="F95" s="74">
        <v>46.9</v>
      </c>
      <c r="G95" s="65">
        <f t="shared" ref="G95:G100" si="4">F95*$G$131</f>
        <v>1219400</v>
      </c>
      <c r="H95" s="142">
        <v>8</v>
      </c>
      <c r="I95" s="74">
        <v>67.3</v>
      </c>
      <c r="J95" s="65">
        <f t="shared" si="3"/>
        <v>1864210</v>
      </c>
      <c r="K95" s="66"/>
      <c r="L95" s="97"/>
      <c r="M95" s="66"/>
      <c r="N95" s="38"/>
      <c r="O95" s="23"/>
      <c r="P95" s="23"/>
      <c r="Q95" s="23"/>
      <c r="R95" s="23"/>
      <c r="S95" s="23"/>
    </row>
    <row r="96" spans="1:19" ht="15.75" x14ac:dyDescent="0.25">
      <c r="A96" s="298"/>
      <c r="B96" s="74">
        <v>23</v>
      </c>
      <c r="C96" s="74">
        <v>33.799999999999997</v>
      </c>
      <c r="D96" s="65">
        <f t="shared" si="2"/>
        <v>912599.99999999988</v>
      </c>
      <c r="E96" s="142">
        <v>14</v>
      </c>
      <c r="F96" s="74">
        <v>46.7</v>
      </c>
      <c r="G96" s="65">
        <f t="shared" si="4"/>
        <v>1214200</v>
      </c>
      <c r="H96" s="142">
        <v>13</v>
      </c>
      <c r="I96" s="74">
        <v>69</v>
      </c>
      <c r="J96" s="65">
        <f t="shared" si="3"/>
        <v>1911300</v>
      </c>
      <c r="K96" s="66"/>
      <c r="L96" s="97"/>
      <c r="M96" s="66"/>
      <c r="N96" s="38"/>
      <c r="O96" s="23"/>
      <c r="P96" s="23"/>
      <c r="Q96" s="39"/>
      <c r="R96" s="23"/>
      <c r="S96" s="23"/>
    </row>
    <row r="97" spans="1:19" ht="15.75" x14ac:dyDescent="0.25">
      <c r="A97" s="298"/>
      <c r="B97" s="74">
        <v>27</v>
      </c>
      <c r="C97" s="74">
        <v>34.200000000000003</v>
      </c>
      <c r="D97" s="65">
        <f t="shared" si="2"/>
        <v>923400.00000000012</v>
      </c>
      <c r="E97" s="142">
        <v>30</v>
      </c>
      <c r="F97" s="74">
        <v>47.1</v>
      </c>
      <c r="G97" s="65">
        <f t="shared" si="4"/>
        <v>1224600</v>
      </c>
      <c r="H97" s="142">
        <v>25</v>
      </c>
      <c r="I97" s="74">
        <v>67.400000000000006</v>
      </c>
      <c r="J97" s="65">
        <f t="shared" si="3"/>
        <v>1866980.0000000002</v>
      </c>
      <c r="K97" s="66"/>
      <c r="L97" s="97"/>
      <c r="M97" s="66"/>
      <c r="N97" s="38"/>
      <c r="O97" s="23"/>
      <c r="P97" s="23"/>
      <c r="Q97" s="23"/>
      <c r="R97" s="23"/>
      <c r="S97" s="23"/>
    </row>
    <row r="98" spans="1:19" ht="15.75" x14ac:dyDescent="0.25">
      <c r="A98" s="298"/>
      <c r="B98" s="74">
        <v>35</v>
      </c>
      <c r="C98" s="74">
        <v>34</v>
      </c>
      <c r="D98" s="65">
        <f t="shared" si="2"/>
        <v>918000</v>
      </c>
      <c r="E98" s="142">
        <v>38</v>
      </c>
      <c r="F98" s="74">
        <v>46.9</v>
      </c>
      <c r="G98" s="65">
        <f t="shared" si="4"/>
        <v>1219400</v>
      </c>
      <c r="H98" s="142">
        <v>33</v>
      </c>
      <c r="I98" s="74">
        <v>67.400000000000006</v>
      </c>
      <c r="J98" s="65">
        <f t="shared" si="3"/>
        <v>1866980.0000000002</v>
      </c>
      <c r="K98" s="66"/>
      <c r="L98" s="97"/>
      <c r="M98" s="66"/>
      <c r="N98" s="38"/>
      <c r="O98" s="23"/>
      <c r="P98" s="23"/>
      <c r="Q98" s="23"/>
      <c r="R98" s="23"/>
      <c r="S98" s="23"/>
    </row>
    <row r="99" spans="1:19" ht="15.75" x14ac:dyDescent="0.25">
      <c r="A99" s="298"/>
      <c r="B99" s="74">
        <v>50</v>
      </c>
      <c r="C99" s="74">
        <v>34.1</v>
      </c>
      <c r="D99" s="65">
        <f t="shared" si="2"/>
        <v>920700</v>
      </c>
      <c r="E99" s="142">
        <v>47</v>
      </c>
      <c r="F99" s="74">
        <v>46.5</v>
      </c>
      <c r="G99" s="65">
        <f t="shared" si="4"/>
        <v>1209000</v>
      </c>
      <c r="H99" s="142">
        <v>45</v>
      </c>
      <c r="I99" s="74">
        <v>68.099999999999994</v>
      </c>
      <c r="J99" s="65">
        <f t="shared" si="3"/>
        <v>1886369.9999999998</v>
      </c>
      <c r="K99" s="66"/>
      <c r="L99" s="97"/>
      <c r="M99" s="66"/>
      <c r="N99" s="38"/>
      <c r="O99" s="23"/>
      <c r="P99" s="23"/>
      <c r="Q99" s="23"/>
      <c r="R99" s="23"/>
      <c r="S99" s="23"/>
    </row>
    <row r="100" spans="1:19" ht="15.75" x14ac:dyDescent="0.25">
      <c r="A100" s="299"/>
      <c r="B100" s="8"/>
      <c r="C100" s="8"/>
      <c r="D100" s="8"/>
      <c r="E100" s="142">
        <v>59</v>
      </c>
      <c r="F100" s="74">
        <v>46.5</v>
      </c>
      <c r="G100" s="65">
        <f t="shared" si="4"/>
        <v>1209000</v>
      </c>
      <c r="H100" s="142">
        <v>52</v>
      </c>
      <c r="I100" s="74">
        <v>68.8</v>
      </c>
      <c r="J100" s="223">
        <v>1939517.37</v>
      </c>
      <c r="K100" s="66"/>
      <c r="L100" s="97"/>
      <c r="M100" s="66"/>
      <c r="N100" s="38"/>
      <c r="O100" s="23"/>
      <c r="P100" s="23"/>
      <c r="Q100" s="23"/>
      <c r="R100" s="23"/>
      <c r="S100" s="23"/>
    </row>
    <row r="101" spans="1:19" ht="15.75" x14ac:dyDescent="0.25">
      <c r="A101" s="229"/>
      <c r="B101" s="228"/>
      <c r="C101" s="228"/>
      <c r="D101" s="65"/>
      <c r="E101" s="8"/>
      <c r="F101" s="8"/>
      <c r="G101" s="8"/>
      <c r="H101" s="228"/>
      <c r="I101" s="228"/>
      <c r="J101" s="223"/>
      <c r="K101" s="66"/>
      <c r="L101" s="97"/>
      <c r="M101" s="66"/>
      <c r="N101" s="38"/>
      <c r="O101" s="23"/>
      <c r="P101" s="23"/>
      <c r="Q101" s="23"/>
      <c r="R101" s="23"/>
      <c r="S101" s="23"/>
    </row>
    <row r="102" spans="1:19" ht="24.75" customHeight="1" x14ac:dyDescent="0.25">
      <c r="A102" s="72" t="s">
        <v>25</v>
      </c>
      <c r="B102" s="72">
        <v>6</v>
      </c>
      <c r="C102" s="72">
        <f>SUM(C94:C99)</f>
        <v>203.7</v>
      </c>
      <c r="D102" s="73">
        <f>SUM(D94:D100)</f>
        <v>5499900</v>
      </c>
      <c r="E102" s="72">
        <v>6</v>
      </c>
      <c r="F102" s="72">
        <f>SUM(F95:F100)</f>
        <v>280.60000000000002</v>
      </c>
      <c r="G102" s="73">
        <f>SUM(G95:G100)</f>
        <v>7295600</v>
      </c>
      <c r="H102" s="72">
        <v>7</v>
      </c>
      <c r="I102" s="72">
        <f>SUM(I94:I100)</f>
        <v>476.90000000000003</v>
      </c>
      <c r="J102" s="226">
        <f>SUM(J94:J100)</f>
        <v>13243887.370000001</v>
      </c>
      <c r="K102" s="30"/>
      <c r="L102" s="30"/>
      <c r="M102" s="30"/>
      <c r="N102" s="24"/>
      <c r="O102" s="24"/>
      <c r="P102" s="24"/>
      <c r="Q102" s="24"/>
      <c r="R102" s="24"/>
      <c r="S102" s="24"/>
    </row>
    <row r="103" spans="1:19" ht="32.25" customHeight="1" x14ac:dyDescent="0.25">
      <c r="A103" s="114" t="s">
        <v>62</v>
      </c>
      <c r="B103" s="283" t="s">
        <v>61</v>
      </c>
      <c r="C103" s="284"/>
      <c r="D103" s="117">
        <f>B102+E102+H102+K102</f>
        <v>19</v>
      </c>
      <c r="E103" s="283" t="s">
        <v>63</v>
      </c>
      <c r="F103" s="285"/>
      <c r="G103" s="285"/>
      <c r="H103" s="285"/>
      <c r="I103" s="117"/>
      <c r="J103" s="176">
        <f>D102+G102+J102+M102</f>
        <v>26039387.370000001</v>
      </c>
      <c r="K103" s="117"/>
      <c r="L103" s="117"/>
      <c r="M103" s="115"/>
      <c r="N103" s="29"/>
      <c r="O103" s="29"/>
      <c r="P103" s="29"/>
      <c r="Q103" s="29"/>
      <c r="R103" s="29"/>
      <c r="S103" s="29"/>
    </row>
    <row r="104" spans="1:19" ht="32.25" customHeight="1" x14ac:dyDescent="0.25">
      <c r="A104" s="121" t="s">
        <v>90</v>
      </c>
      <c r="B104" s="275" t="s">
        <v>61</v>
      </c>
      <c r="C104" s="276"/>
      <c r="D104" s="221">
        <f>D92+D103</f>
        <v>20</v>
      </c>
      <c r="E104" s="275" t="s">
        <v>63</v>
      </c>
      <c r="F104" s="277"/>
      <c r="G104" s="277"/>
      <c r="H104" s="277"/>
      <c r="I104" s="221"/>
      <c r="J104" s="202">
        <f>J92+J103</f>
        <v>26951987.370000001</v>
      </c>
      <c r="K104" s="221"/>
      <c r="L104" s="221"/>
      <c r="M104" s="124"/>
      <c r="N104" s="29"/>
      <c r="O104" s="29"/>
      <c r="P104" s="29"/>
      <c r="Q104" s="29"/>
      <c r="R104" s="29"/>
      <c r="S104" s="29"/>
    </row>
    <row r="105" spans="1:19" ht="32.25" customHeight="1" x14ac:dyDescent="0.3">
      <c r="A105" s="272" t="s">
        <v>52</v>
      </c>
      <c r="B105" s="273"/>
      <c r="C105" s="273"/>
      <c r="D105" s="273"/>
      <c r="E105" s="273"/>
      <c r="F105" s="273"/>
      <c r="G105" s="273"/>
      <c r="H105" s="273"/>
      <c r="I105" s="273"/>
      <c r="J105" s="273"/>
      <c r="K105" s="273"/>
      <c r="L105" s="273"/>
      <c r="M105" s="274"/>
      <c r="N105" s="29"/>
      <c r="O105" s="29"/>
      <c r="P105" s="29"/>
      <c r="Q105" s="29"/>
      <c r="R105" s="29"/>
      <c r="S105" s="29"/>
    </row>
    <row r="106" spans="1:19" ht="32.25" customHeight="1" x14ac:dyDescent="0.3">
      <c r="A106" s="278" t="s">
        <v>6</v>
      </c>
      <c r="B106" s="311"/>
      <c r="C106" s="311"/>
      <c r="D106" s="311"/>
      <c r="E106" s="311"/>
      <c r="F106" s="311"/>
      <c r="G106" s="311"/>
      <c r="H106" s="311"/>
      <c r="I106" s="311"/>
      <c r="J106" s="311"/>
      <c r="K106" s="311"/>
      <c r="L106" s="311"/>
      <c r="M106" s="312"/>
      <c r="N106" s="29"/>
      <c r="O106" s="29"/>
      <c r="P106" s="29"/>
      <c r="Q106" s="29"/>
      <c r="R106" s="29"/>
      <c r="S106" s="29"/>
    </row>
    <row r="107" spans="1:19" ht="42.75" customHeight="1" x14ac:dyDescent="0.3">
      <c r="A107" s="129" t="s">
        <v>47</v>
      </c>
      <c r="B107" s="74">
        <v>54</v>
      </c>
      <c r="C107" s="74">
        <v>34.1</v>
      </c>
      <c r="D107" s="65">
        <f>C107*$D$131</f>
        <v>920700</v>
      </c>
      <c r="E107" s="248"/>
      <c r="F107" s="248"/>
      <c r="G107" s="248"/>
      <c r="H107" s="248"/>
      <c r="I107" s="248"/>
      <c r="J107" s="248"/>
      <c r="K107" s="248"/>
      <c r="L107" s="248"/>
      <c r="M107" s="248"/>
      <c r="N107" s="29"/>
      <c r="O107" s="29"/>
      <c r="P107" s="29"/>
      <c r="Q107" s="29"/>
      <c r="R107" s="29"/>
      <c r="S107" s="29"/>
    </row>
    <row r="108" spans="1:19" ht="32.25" customHeight="1" x14ac:dyDescent="0.25">
      <c r="A108" s="72" t="s">
        <v>25</v>
      </c>
      <c r="B108" s="72">
        <v>1</v>
      </c>
      <c r="C108" s="72">
        <f>C107</f>
        <v>34.1</v>
      </c>
      <c r="D108" s="73">
        <f>D107</f>
        <v>920700</v>
      </c>
      <c r="E108" s="72">
        <v>0</v>
      </c>
      <c r="F108" s="72">
        <v>0</v>
      </c>
      <c r="G108" s="73">
        <v>0</v>
      </c>
      <c r="H108" s="72">
        <v>0</v>
      </c>
      <c r="I108" s="72">
        <v>0</v>
      </c>
      <c r="J108" s="226">
        <v>0</v>
      </c>
      <c r="K108" s="30"/>
      <c r="L108" s="30"/>
      <c r="M108" s="30"/>
      <c r="N108" s="29"/>
      <c r="O108" s="29"/>
      <c r="P108" s="29"/>
      <c r="Q108" s="29"/>
      <c r="R108" s="29"/>
      <c r="S108" s="29"/>
    </row>
    <row r="109" spans="1:19" ht="32.25" customHeight="1" x14ac:dyDescent="0.25">
      <c r="A109" s="114" t="s">
        <v>62</v>
      </c>
      <c r="B109" s="283" t="s">
        <v>61</v>
      </c>
      <c r="C109" s="284"/>
      <c r="D109" s="117">
        <f>B108</f>
        <v>1</v>
      </c>
      <c r="E109" s="283" t="s">
        <v>63</v>
      </c>
      <c r="F109" s="285"/>
      <c r="G109" s="285"/>
      <c r="H109" s="285"/>
      <c r="I109" s="249"/>
      <c r="J109" s="32">
        <f>D108</f>
        <v>920700</v>
      </c>
      <c r="K109" s="249"/>
      <c r="L109" s="249"/>
      <c r="M109" s="249"/>
      <c r="N109" s="29"/>
      <c r="O109" s="29"/>
      <c r="P109" s="29"/>
      <c r="Q109" s="29"/>
      <c r="R109" s="29"/>
      <c r="S109" s="29"/>
    </row>
    <row r="110" spans="1:19" ht="29.25" customHeight="1" x14ac:dyDescent="0.25">
      <c r="A110" s="278" t="s">
        <v>6</v>
      </c>
      <c r="B110" s="301"/>
      <c r="C110" s="301"/>
      <c r="D110" s="301"/>
      <c r="E110" s="301"/>
      <c r="F110" s="301"/>
      <c r="G110" s="301"/>
      <c r="H110" s="301"/>
      <c r="I110" s="301"/>
      <c r="J110" s="301"/>
      <c r="K110" s="301"/>
      <c r="L110" s="301"/>
      <c r="M110" s="302"/>
      <c r="N110" s="29"/>
      <c r="O110" s="29"/>
      <c r="P110" s="29"/>
      <c r="Q110" s="29"/>
      <c r="R110" s="29"/>
      <c r="S110" s="29"/>
    </row>
    <row r="111" spans="1:19" ht="19.5" customHeight="1" x14ac:dyDescent="0.25">
      <c r="A111" s="297" t="s">
        <v>48</v>
      </c>
      <c r="B111" s="41"/>
      <c r="C111" s="41"/>
      <c r="D111" s="41"/>
      <c r="E111" s="74">
        <v>2</v>
      </c>
      <c r="F111" s="74">
        <v>46.5</v>
      </c>
      <c r="G111" s="65">
        <f t="shared" ref="G111:G126" si="5">F111*$G$131</f>
        <v>1209000</v>
      </c>
      <c r="H111" s="74">
        <v>1</v>
      </c>
      <c r="I111" s="74">
        <v>68.8</v>
      </c>
      <c r="J111" s="65">
        <f>I111*$J$131</f>
        <v>1905760</v>
      </c>
      <c r="K111" s="41"/>
      <c r="L111" s="41"/>
      <c r="M111" s="41"/>
      <c r="N111" s="29"/>
      <c r="O111" s="42"/>
      <c r="P111" s="29"/>
      <c r="Q111" s="29"/>
      <c r="R111" s="29"/>
      <c r="S111" s="29"/>
    </row>
    <row r="112" spans="1:19" ht="15.75" customHeight="1" x14ac:dyDescent="0.25">
      <c r="A112" s="300"/>
      <c r="B112" s="41"/>
      <c r="C112" s="41"/>
      <c r="D112" s="41"/>
      <c r="E112" s="74">
        <v>3</v>
      </c>
      <c r="F112" s="74">
        <v>51.3</v>
      </c>
      <c r="G112" s="65">
        <f t="shared" si="5"/>
        <v>1333800</v>
      </c>
      <c r="H112" s="74">
        <v>60</v>
      </c>
      <c r="I112" s="74">
        <v>69.8</v>
      </c>
      <c r="J112" s="65">
        <f>I112*$J$131</f>
        <v>1933460</v>
      </c>
      <c r="K112" s="41"/>
      <c r="L112" s="41"/>
      <c r="M112" s="41"/>
      <c r="N112" s="29"/>
      <c r="O112" s="29"/>
      <c r="P112" s="29"/>
      <c r="Q112" s="29"/>
      <c r="R112" s="29"/>
      <c r="S112" s="29"/>
    </row>
    <row r="113" spans="1:19" ht="15.75" customHeight="1" x14ac:dyDescent="0.25">
      <c r="A113" s="300"/>
      <c r="B113" s="41"/>
      <c r="C113" s="41"/>
      <c r="D113" s="41"/>
      <c r="E113" s="74">
        <v>4</v>
      </c>
      <c r="F113" s="74">
        <v>50.4</v>
      </c>
      <c r="G113" s="65">
        <f t="shared" si="5"/>
        <v>1310400</v>
      </c>
      <c r="H113" s="66"/>
      <c r="I113" s="41"/>
      <c r="J113" s="41"/>
      <c r="K113" s="141"/>
      <c r="L113" s="41"/>
      <c r="M113" s="41"/>
      <c r="N113" s="29"/>
      <c r="O113" s="29"/>
      <c r="P113" s="29"/>
      <c r="Q113" s="29"/>
      <c r="R113" s="29"/>
      <c r="S113" s="29"/>
    </row>
    <row r="114" spans="1:19" ht="15" customHeight="1" x14ac:dyDescent="0.25">
      <c r="A114" s="300"/>
      <c r="B114" s="66"/>
      <c r="C114" s="66"/>
      <c r="D114" s="66"/>
      <c r="E114" s="74">
        <v>6</v>
      </c>
      <c r="F114" s="74">
        <v>46.6</v>
      </c>
      <c r="G114" s="65">
        <f t="shared" si="5"/>
        <v>1211600</v>
      </c>
      <c r="H114" s="66"/>
      <c r="I114" s="66"/>
      <c r="J114" s="66"/>
      <c r="K114" s="66"/>
      <c r="L114" s="103"/>
      <c r="M114" s="66"/>
      <c r="N114" s="38"/>
      <c r="O114" s="23"/>
      <c r="P114" s="23"/>
      <c r="Q114" s="23"/>
      <c r="R114" s="23"/>
      <c r="S114" s="23"/>
    </row>
    <row r="115" spans="1:19" ht="15.75" x14ac:dyDescent="0.25">
      <c r="A115" s="300"/>
      <c r="B115" s="66"/>
      <c r="C115" s="66"/>
      <c r="D115" s="66"/>
      <c r="E115" s="74">
        <v>7</v>
      </c>
      <c r="F115" s="74">
        <v>51.7</v>
      </c>
      <c r="G115" s="65">
        <f t="shared" si="5"/>
        <v>1344200</v>
      </c>
      <c r="H115" s="66"/>
      <c r="I115" s="66"/>
      <c r="J115" s="66"/>
      <c r="K115" s="66"/>
      <c r="L115" s="103"/>
      <c r="M115" s="66"/>
      <c r="N115" s="38"/>
      <c r="O115" s="23"/>
      <c r="P115" s="23"/>
      <c r="Q115" s="23"/>
      <c r="R115" s="23"/>
      <c r="S115" s="23"/>
    </row>
    <row r="116" spans="1:19" ht="15.75" x14ac:dyDescent="0.25">
      <c r="A116" s="300"/>
      <c r="B116" s="66"/>
      <c r="C116" s="66"/>
      <c r="D116" s="66"/>
      <c r="E116" s="74">
        <v>8</v>
      </c>
      <c r="F116" s="74">
        <v>50.8</v>
      </c>
      <c r="G116" s="65">
        <f t="shared" si="5"/>
        <v>1320800</v>
      </c>
      <c r="H116" s="74"/>
      <c r="I116" s="34"/>
      <c r="J116" s="34"/>
      <c r="K116" s="66"/>
      <c r="L116" s="103"/>
      <c r="M116" s="104"/>
      <c r="N116" s="43"/>
      <c r="O116" s="23"/>
      <c r="P116" s="23"/>
      <c r="Q116" s="23"/>
      <c r="R116" s="23"/>
      <c r="S116" s="23"/>
    </row>
    <row r="117" spans="1:19" ht="15.75" x14ac:dyDescent="0.25">
      <c r="A117" s="300"/>
      <c r="B117" s="66"/>
      <c r="C117" s="66"/>
      <c r="D117" s="66"/>
      <c r="E117" s="74">
        <v>10</v>
      </c>
      <c r="F117" s="74">
        <v>46.6</v>
      </c>
      <c r="G117" s="65">
        <f t="shared" si="5"/>
        <v>1211600</v>
      </c>
      <c r="H117" s="74"/>
      <c r="I117" s="34"/>
      <c r="J117" s="34"/>
      <c r="K117" s="66"/>
      <c r="L117" s="103"/>
      <c r="M117" s="34"/>
      <c r="N117" s="38"/>
      <c r="O117" s="26"/>
      <c r="P117" s="26"/>
      <c r="Q117" s="23"/>
      <c r="R117" s="23"/>
      <c r="S117" s="23"/>
    </row>
    <row r="118" spans="1:19" ht="15.75" x14ac:dyDescent="0.25">
      <c r="A118" s="300"/>
      <c r="B118" s="66"/>
      <c r="C118" s="66"/>
      <c r="D118" s="66"/>
      <c r="E118" s="74">
        <v>11</v>
      </c>
      <c r="F118" s="74">
        <v>51.7</v>
      </c>
      <c r="G118" s="65">
        <f t="shared" si="5"/>
        <v>1344200</v>
      </c>
      <c r="H118" s="74"/>
      <c r="I118" s="34"/>
      <c r="J118" s="34"/>
      <c r="K118" s="66"/>
      <c r="L118" s="103"/>
      <c r="M118" s="34"/>
      <c r="N118" s="38"/>
      <c r="O118" s="26"/>
      <c r="P118" s="26"/>
      <c r="Q118" s="23"/>
      <c r="R118" s="23"/>
      <c r="S118" s="23"/>
    </row>
    <row r="119" spans="1:19" ht="15.75" x14ac:dyDescent="0.25">
      <c r="A119" s="300"/>
      <c r="B119" s="66"/>
      <c r="C119" s="66"/>
      <c r="D119" s="66"/>
      <c r="E119" s="74">
        <v>18</v>
      </c>
      <c r="F119" s="74">
        <v>47.5</v>
      </c>
      <c r="G119" s="65">
        <f t="shared" si="5"/>
        <v>1235000</v>
      </c>
      <c r="H119" s="74"/>
      <c r="I119" s="34"/>
      <c r="J119" s="34"/>
      <c r="K119" s="66"/>
      <c r="L119" s="103"/>
      <c r="M119" s="34"/>
      <c r="N119" s="38"/>
      <c r="O119" s="26"/>
      <c r="P119" s="26"/>
      <c r="Q119" s="23"/>
      <c r="R119" s="23"/>
      <c r="S119" s="23"/>
    </row>
    <row r="120" spans="1:19" ht="15.75" x14ac:dyDescent="0.25">
      <c r="A120" s="300"/>
      <c r="B120" s="66"/>
      <c r="C120" s="66"/>
      <c r="D120" s="66"/>
      <c r="E120" s="74">
        <v>20</v>
      </c>
      <c r="F120" s="74">
        <v>51.2</v>
      </c>
      <c r="G120" s="65">
        <f t="shared" si="5"/>
        <v>1331200</v>
      </c>
      <c r="H120" s="74"/>
      <c r="I120" s="34"/>
      <c r="J120" s="34"/>
      <c r="K120" s="66"/>
      <c r="L120" s="103"/>
      <c r="M120" s="34"/>
      <c r="N120" s="38"/>
      <c r="O120" s="26"/>
      <c r="P120" s="26"/>
      <c r="Q120" s="23"/>
      <c r="R120" s="23"/>
      <c r="S120" s="23"/>
    </row>
    <row r="121" spans="1:19" ht="15.75" x14ac:dyDescent="0.25">
      <c r="A121" s="300"/>
      <c r="B121" s="66"/>
      <c r="C121" s="66"/>
      <c r="D121" s="66"/>
      <c r="E121" s="74">
        <v>22</v>
      </c>
      <c r="F121" s="74">
        <v>47.1</v>
      </c>
      <c r="G121" s="65">
        <f t="shared" si="5"/>
        <v>1224600</v>
      </c>
      <c r="H121" s="74"/>
      <c r="I121" s="34"/>
      <c r="J121" s="34"/>
      <c r="K121" s="66"/>
      <c r="L121" s="103"/>
      <c r="M121" s="34"/>
      <c r="N121" s="38"/>
      <c r="O121" s="26"/>
      <c r="P121" s="26"/>
      <c r="Q121" s="23"/>
      <c r="R121" s="23"/>
      <c r="S121" s="23"/>
    </row>
    <row r="122" spans="1:19" ht="15.75" x14ac:dyDescent="0.25">
      <c r="A122" s="300"/>
      <c r="B122" s="66"/>
      <c r="C122" s="66"/>
      <c r="D122" s="66"/>
      <c r="E122" s="74">
        <v>32</v>
      </c>
      <c r="F122" s="74">
        <v>50.9</v>
      </c>
      <c r="G122" s="65">
        <f t="shared" si="5"/>
        <v>1323400</v>
      </c>
      <c r="H122" s="74"/>
      <c r="I122" s="34"/>
      <c r="J122" s="34"/>
      <c r="K122" s="66"/>
      <c r="L122" s="103"/>
      <c r="M122" s="34"/>
      <c r="N122" s="38"/>
      <c r="O122" s="26"/>
      <c r="P122" s="26"/>
      <c r="Q122" s="23"/>
      <c r="R122" s="23"/>
      <c r="S122" s="23"/>
    </row>
    <row r="123" spans="1:19" ht="15.75" x14ac:dyDescent="0.25">
      <c r="A123" s="300"/>
      <c r="B123" s="66"/>
      <c r="C123" s="66"/>
      <c r="D123" s="66"/>
      <c r="E123" s="74">
        <v>34</v>
      </c>
      <c r="F123" s="74">
        <v>47.5</v>
      </c>
      <c r="G123" s="65">
        <f t="shared" si="5"/>
        <v>1235000</v>
      </c>
      <c r="H123" s="74"/>
      <c r="I123" s="34"/>
      <c r="J123" s="34"/>
      <c r="K123" s="66"/>
      <c r="L123" s="103"/>
      <c r="M123" s="34"/>
      <c r="N123" s="38"/>
      <c r="O123" s="26"/>
      <c r="P123" s="26"/>
      <c r="Q123" s="23"/>
      <c r="R123" s="23"/>
      <c r="S123" s="23"/>
    </row>
    <row r="124" spans="1:19" ht="15.75" x14ac:dyDescent="0.25">
      <c r="A124" s="300"/>
      <c r="B124" s="66"/>
      <c r="C124" s="66"/>
      <c r="D124" s="66"/>
      <c r="E124" s="74">
        <v>42</v>
      </c>
      <c r="F124" s="74">
        <v>51.8</v>
      </c>
      <c r="G124" s="65">
        <f t="shared" si="5"/>
        <v>1346800</v>
      </c>
      <c r="H124" s="74"/>
      <c r="I124" s="34"/>
      <c r="J124" s="34"/>
      <c r="K124" s="66"/>
      <c r="L124" s="103"/>
      <c r="M124" s="34"/>
      <c r="N124" s="38"/>
      <c r="O124" s="26"/>
      <c r="P124" s="26"/>
      <c r="Q124" s="23"/>
      <c r="R124" s="23"/>
      <c r="S124" s="23"/>
    </row>
    <row r="125" spans="1:19" ht="15.75" x14ac:dyDescent="0.25">
      <c r="A125" s="300"/>
      <c r="B125" s="66"/>
      <c r="C125" s="66"/>
      <c r="D125" s="66"/>
      <c r="E125" s="74">
        <v>45</v>
      </c>
      <c r="F125" s="74">
        <v>50.8</v>
      </c>
      <c r="G125" s="65">
        <f t="shared" si="5"/>
        <v>1320800</v>
      </c>
      <c r="H125" s="74"/>
      <c r="I125" s="34"/>
      <c r="J125" s="34"/>
      <c r="K125" s="66"/>
      <c r="L125" s="103"/>
      <c r="M125" s="34"/>
      <c r="N125" s="38"/>
      <c r="O125" s="26"/>
      <c r="P125" s="26"/>
      <c r="Q125" s="23"/>
      <c r="R125" s="23"/>
      <c r="S125" s="23"/>
    </row>
    <row r="126" spans="1:19" ht="15.75" x14ac:dyDescent="0.25">
      <c r="A126" s="300"/>
      <c r="B126" s="66"/>
      <c r="C126" s="66"/>
      <c r="D126" s="66"/>
      <c r="E126" s="74">
        <v>46</v>
      </c>
      <c r="F126" s="74">
        <v>51.8</v>
      </c>
      <c r="G126" s="65">
        <f t="shared" si="5"/>
        <v>1346800</v>
      </c>
      <c r="H126" s="74"/>
      <c r="I126" s="34"/>
      <c r="J126" s="34"/>
      <c r="K126" s="66"/>
      <c r="L126" s="103"/>
      <c r="M126" s="34"/>
      <c r="N126" s="38"/>
      <c r="O126" s="26"/>
      <c r="P126" s="26"/>
      <c r="Q126" s="23"/>
      <c r="R126" s="23"/>
      <c r="S126" s="23"/>
    </row>
    <row r="127" spans="1:19" ht="24.75" customHeight="1" x14ac:dyDescent="0.25">
      <c r="A127" s="72" t="s">
        <v>25</v>
      </c>
      <c r="B127" s="30"/>
      <c r="C127" s="30"/>
      <c r="D127" s="30"/>
      <c r="E127" s="72">
        <v>16</v>
      </c>
      <c r="F127" s="72">
        <f>SUM(F111:F126)</f>
        <v>794.19999999999982</v>
      </c>
      <c r="G127" s="73">
        <f>SUM(G111:G126)</f>
        <v>20649200</v>
      </c>
      <c r="H127" s="72">
        <v>2</v>
      </c>
      <c r="I127" s="72">
        <f>SUM(I111:I126)</f>
        <v>138.6</v>
      </c>
      <c r="J127" s="73">
        <f>SUM(J111:J126)</f>
        <v>3839220</v>
      </c>
      <c r="K127" s="105"/>
      <c r="L127" s="71"/>
      <c r="M127" s="30"/>
      <c r="N127" s="24"/>
      <c r="O127" s="27"/>
      <c r="P127" s="44"/>
      <c r="Q127" s="28"/>
      <c r="R127" s="25"/>
      <c r="S127" s="25"/>
    </row>
    <row r="128" spans="1:19" ht="27.75" customHeight="1" x14ac:dyDescent="0.25">
      <c r="A128" s="114" t="s">
        <v>62</v>
      </c>
      <c r="B128" s="283" t="s">
        <v>61</v>
      </c>
      <c r="C128" s="284"/>
      <c r="D128" s="117">
        <f>B127+E127+H127+K127</f>
        <v>18</v>
      </c>
      <c r="E128" s="283" t="s">
        <v>63</v>
      </c>
      <c r="F128" s="285"/>
      <c r="G128" s="285"/>
      <c r="H128" s="285"/>
      <c r="I128" s="117"/>
      <c r="J128" s="118">
        <f>D127+G127+J127+M127</f>
        <v>24488420</v>
      </c>
      <c r="K128" s="117"/>
      <c r="L128" s="117"/>
      <c r="M128" s="115"/>
      <c r="N128" s="29"/>
      <c r="O128" s="29"/>
      <c r="P128" s="29"/>
      <c r="Q128" s="37"/>
      <c r="R128" s="37"/>
      <c r="S128" s="37"/>
    </row>
    <row r="129" spans="1:19" ht="29.25" customHeight="1" x14ac:dyDescent="0.25">
      <c r="A129" s="121" t="s">
        <v>91</v>
      </c>
      <c r="B129" s="275" t="s">
        <v>61</v>
      </c>
      <c r="C129" s="276"/>
      <c r="D129" s="122">
        <f>D109+D128</f>
        <v>19</v>
      </c>
      <c r="E129" s="275" t="s">
        <v>63</v>
      </c>
      <c r="F129" s="277"/>
      <c r="G129" s="277"/>
      <c r="H129" s="277"/>
      <c r="I129" s="122"/>
      <c r="J129" s="123">
        <f>J128+J109</f>
        <v>25409120</v>
      </c>
      <c r="K129" s="122"/>
      <c r="L129" s="122"/>
      <c r="M129" s="124"/>
      <c r="N129" s="45"/>
      <c r="O129" s="45"/>
      <c r="P129" s="45"/>
      <c r="Q129" s="45"/>
      <c r="R129" s="45"/>
      <c r="S129" s="45"/>
    </row>
    <row r="130" spans="1:19" ht="29.25" customHeight="1" x14ac:dyDescent="0.25">
      <c r="A130" s="121" t="s">
        <v>65</v>
      </c>
      <c r="B130" s="275" t="s">
        <v>61</v>
      </c>
      <c r="C130" s="276"/>
      <c r="D130" s="123">
        <f>D65+D87+D104+D129</f>
        <v>120</v>
      </c>
      <c r="E130" s="275" t="s">
        <v>63</v>
      </c>
      <c r="F130" s="277"/>
      <c r="G130" s="277"/>
      <c r="H130" s="277"/>
      <c r="I130" s="122"/>
      <c r="J130" s="310">
        <f>J65+J87+J104+J129</f>
        <v>154028505.78999999</v>
      </c>
      <c r="K130" s="276"/>
      <c r="L130" s="122"/>
      <c r="M130" s="124"/>
      <c r="O130" s="14"/>
    </row>
    <row r="131" spans="1:19" x14ac:dyDescent="0.25">
      <c r="D131" s="116">
        <v>27000</v>
      </c>
      <c r="E131" s="116"/>
      <c r="F131" s="116"/>
      <c r="G131" s="116">
        <v>26000</v>
      </c>
      <c r="H131" s="116"/>
      <c r="I131" s="116"/>
      <c r="J131" s="116">
        <v>27700</v>
      </c>
      <c r="M131">
        <v>30000</v>
      </c>
    </row>
    <row r="134" spans="1:19" x14ac:dyDescent="0.25">
      <c r="D134">
        <f>D130+'Приложение 3'!D60</f>
        <v>145</v>
      </c>
      <c r="K134" s="116"/>
    </row>
    <row r="135" spans="1:19" x14ac:dyDescent="0.25">
      <c r="B135" s="308" t="s">
        <v>75</v>
      </c>
      <c r="C135" s="308"/>
      <c r="D135" s="308"/>
      <c r="E135" s="308" t="s">
        <v>74</v>
      </c>
      <c r="F135" s="308"/>
      <c r="G135" s="308"/>
      <c r="H135" s="309" t="s">
        <v>73</v>
      </c>
      <c r="I135" s="309"/>
      <c r="J135" s="309"/>
    </row>
    <row r="137" spans="1:19" ht="15.75" x14ac:dyDescent="0.25">
      <c r="A137" s="125" t="s">
        <v>69</v>
      </c>
      <c r="C137" t="e">
        <f>#REF!+#REF!+#REF!</f>
        <v>#REF!</v>
      </c>
      <c r="D137" s="14" t="e">
        <f>#REF!+#REF!+#REF!</f>
        <v>#REF!</v>
      </c>
      <c r="F137" t="e">
        <f>'Приложение 3'!#REF!</f>
        <v>#REF!</v>
      </c>
      <c r="G137" s="14" t="e">
        <f>'Приложение 3'!#REF!</f>
        <v>#REF!</v>
      </c>
      <c r="I137" t="e">
        <f>C137+F137</f>
        <v>#REF!</v>
      </c>
      <c r="J137" s="14" t="e">
        <f>D137+G137</f>
        <v>#REF!</v>
      </c>
    </row>
    <row r="138" spans="1:19" ht="15.75" x14ac:dyDescent="0.25">
      <c r="A138" s="125" t="s">
        <v>70</v>
      </c>
      <c r="C138" t="e">
        <f>D32+D42+D50+#REF!</f>
        <v>#REF!</v>
      </c>
      <c r="D138" s="14" t="e">
        <f>J32+J42+J50+#REF!</f>
        <v>#REF!</v>
      </c>
      <c r="F138" t="e">
        <f>'Приложение 3'!#REF!+'Приложение 3'!#REF!</f>
        <v>#REF!</v>
      </c>
      <c r="G138" s="14" t="e">
        <f>'Приложение 3'!#REF!+'Приложение 3'!#REF!</f>
        <v>#REF!</v>
      </c>
      <c r="I138" t="e">
        <f t="shared" ref="I138:I139" si="6">C138+F138</f>
        <v>#REF!</v>
      </c>
      <c r="J138" s="14" t="e">
        <f t="shared" ref="J138:J139" si="7">D138+G138</f>
        <v>#REF!</v>
      </c>
      <c r="K138" s="14" t="e">
        <f>J137+J138</f>
        <v>#REF!</v>
      </c>
    </row>
    <row r="139" spans="1:19" ht="15.75" x14ac:dyDescent="0.25">
      <c r="A139" s="125" t="s">
        <v>71</v>
      </c>
      <c r="C139">
        <f>D82+D103+D128</f>
        <v>53</v>
      </c>
      <c r="D139" s="14">
        <f>J82+J103+J128</f>
        <v>72831794.739999995</v>
      </c>
      <c r="F139">
        <f>'Приложение 3'!D41+'Приложение 3'!D44+'Приложение 3'!D58</f>
        <v>9</v>
      </c>
      <c r="G139" s="14">
        <f>'Приложение 3'!J41+'Приложение 3'!J44+'Приложение 3'!J58</f>
        <v>12686240</v>
      </c>
      <c r="I139">
        <f t="shared" si="6"/>
        <v>62</v>
      </c>
      <c r="J139" s="14">
        <f t="shared" si="7"/>
        <v>85518034.739999995</v>
      </c>
    </row>
    <row r="140" spans="1:19" ht="15.75" x14ac:dyDescent="0.25">
      <c r="A140" s="125" t="s">
        <v>72</v>
      </c>
      <c r="C140" t="e">
        <f>SUM(C137:C139)</f>
        <v>#REF!</v>
      </c>
      <c r="D140" s="14" t="e">
        <f>SUM(D137:D139)</f>
        <v>#REF!</v>
      </c>
      <c r="F140" t="e">
        <f>SUM(F137:F139)</f>
        <v>#REF!</v>
      </c>
      <c r="G140" s="14" t="e">
        <f>SUM(G137:G139)</f>
        <v>#REF!</v>
      </c>
      <c r="I140" t="e">
        <f>SUM(I137:I139)</f>
        <v>#REF!</v>
      </c>
      <c r="J140" s="14" t="e">
        <f>SUM(J137:J139)</f>
        <v>#REF!</v>
      </c>
    </row>
    <row r="141" spans="1:19" x14ac:dyDescent="0.25">
      <c r="G141" s="14"/>
    </row>
    <row r="143" spans="1:19" x14ac:dyDescent="0.25">
      <c r="A143" s="143" t="s">
        <v>49</v>
      </c>
      <c r="C143" t="e">
        <f>#REF!</f>
        <v>#REF!</v>
      </c>
      <c r="D143" s="14" t="e">
        <f>#REF!</f>
        <v>#REF!</v>
      </c>
      <c r="I143" t="e">
        <f>C143+F143</f>
        <v>#REF!</v>
      </c>
      <c r="J143" s="14" t="e">
        <f>D143+G143</f>
        <v>#REF!</v>
      </c>
    </row>
    <row r="144" spans="1:19" x14ac:dyDescent="0.25">
      <c r="A144" s="143" t="s">
        <v>50</v>
      </c>
      <c r="C144">
        <f>D65</f>
        <v>64</v>
      </c>
      <c r="D144" s="14">
        <f>J65</f>
        <v>78144011.049999997</v>
      </c>
      <c r="F144">
        <f>'Приложение 3'!D35</f>
        <v>13</v>
      </c>
      <c r="G144" s="14">
        <f>'Приложение 3'!J35</f>
        <v>15470650</v>
      </c>
      <c r="I144">
        <f t="shared" ref="I144:I146" si="8">C144+F144</f>
        <v>77</v>
      </c>
      <c r="J144" s="14">
        <f t="shared" ref="J144:J146" si="9">D144+G144</f>
        <v>93614661.049999997</v>
      </c>
    </row>
    <row r="145" spans="1:10" x14ac:dyDescent="0.25">
      <c r="A145" s="143" t="s">
        <v>51</v>
      </c>
      <c r="C145" t="e">
        <f>#REF!</f>
        <v>#REF!</v>
      </c>
      <c r="D145" s="14" t="e">
        <f>#REF!</f>
        <v>#REF!</v>
      </c>
      <c r="F145" t="e">
        <f>'Приложение 3'!#REF!</f>
        <v>#REF!</v>
      </c>
      <c r="G145" s="14" t="e">
        <f>'Приложение 3'!#REF!</f>
        <v>#REF!</v>
      </c>
      <c r="I145" t="e">
        <f t="shared" si="8"/>
        <v>#REF!</v>
      </c>
      <c r="J145" s="14" t="e">
        <f t="shared" si="9"/>
        <v>#REF!</v>
      </c>
    </row>
    <row r="146" spans="1:10" x14ac:dyDescent="0.25">
      <c r="A146" s="143" t="s">
        <v>52</v>
      </c>
      <c r="C146">
        <f>D129</f>
        <v>19</v>
      </c>
      <c r="D146" s="14">
        <f>J129</f>
        <v>25409120</v>
      </c>
      <c r="F146">
        <f>'Приложение 3'!D59</f>
        <v>3</v>
      </c>
      <c r="G146" s="14">
        <f>'Приложение 3'!J59</f>
        <v>4586360</v>
      </c>
      <c r="I146">
        <f t="shared" si="8"/>
        <v>22</v>
      </c>
      <c r="J146" s="14">
        <f t="shared" si="9"/>
        <v>29995480</v>
      </c>
    </row>
    <row r="147" spans="1:10" x14ac:dyDescent="0.25">
      <c r="A147" s="143" t="s">
        <v>73</v>
      </c>
      <c r="C147" s="145" t="e">
        <f>SUM(C143:C146)</f>
        <v>#REF!</v>
      </c>
      <c r="D147" s="145" t="e">
        <f t="shared" ref="D147:J147" si="10">SUM(D143:D146)</f>
        <v>#REF!</v>
      </c>
      <c r="E147" s="144"/>
      <c r="F147" s="145" t="e">
        <f t="shared" si="10"/>
        <v>#REF!</v>
      </c>
      <c r="G147" s="145" t="e">
        <f t="shared" si="10"/>
        <v>#REF!</v>
      </c>
      <c r="H147" s="145">
        <f t="shared" si="10"/>
        <v>0</v>
      </c>
      <c r="I147" s="145" t="e">
        <f t="shared" si="10"/>
        <v>#REF!</v>
      </c>
      <c r="J147" s="145" t="e">
        <f t="shared" si="10"/>
        <v>#REF!</v>
      </c>
    </row>
    <row r="148" spans="1:10" x14ac:dyDescent="0.25">
      <c r="J148" s="116">
        <f>'Приложение 3'!J60+'Приложение 2'!J130:K130</f>
        <v>186812355.78999999</v>
      </c>
    </row>
  </sheetData>
  <mergeCells count="66">
    <mergeCell ref="A16:A24"/>
    <mergeCell ref="H5:M7"/>
    <mergeCell ref="B32:C32"/>
    <mergeCell ref="A14:M14"/>
    <mergeCell ref="I1:M3"/>
    <mergeCell ref="I4:M4"/>
    <mergeCell ref="A10:M10"/>
    <mergeCell ref="A12:A13"/>
    <mergeCell ref="B12:D12"/>
    <mergeCell ref="K12:M12"/>
    <mergeCell ref="E12:G12"/>
    <mergeCell ref="H12:J12"/>
    <mergeCell ref="A15:M15"/>
    <mergeCell ref="E32:H32"/>
    <mergeCell ref="B129:C129"/>
    <mergeCell ref="E129:H129"/>
    <mergeCell ref="B128:C128"/>
    <mergeCell ref="E128:H128"/>
    <mergeCell ref="B103:C103"/>
    <mergeCell ref="E103:H103"/>
    <mergeCell ref="A106:M106"/>
    <mergeCell ref="B135:D135"/>
    <mergeCell ref="E135:G135"/>
    <mergeCell ref="H135:J135"/>
    <mergeCell ref="B130:C130"/>
    <mergeCell ref="E130:H130"/>
    <mergeCell ref="J130:K130"/>
    <mergeCell ref="A67:M67"/>
    <mergeCell ref="B87:C87"/>
    <mergeCell ref="E87:H87"/>
    <mergeCell ref="A88:M88"/>
    <mergeCell ref="A89:M89"/>
    <mergeCell ref="B82:C82"/>
    <mergeCell ref="E82:H82"/>
    <mergeCell ref="A68:A80"/>
    <mergeCell ref="E92:H92"/>
    <mergeCell ref="A83:M83"/>
    <mergeCell ref="B86:C86"/>
    <mergeCell ref="A94:A100"/>
    <mergeCell ref="A111:A126"/>
    <mergeCell ref="A110:M110"/>
    <mergeCell ref="A105:M105"/>
    <mergeCell ref="B104:C104"/>
    <mergeCell ref="E104:H104"/>
    <mergeCell ref="A93:M93"/>
    <mergeCell ref="B92:C92"/>
    <mergeCell ref="B109:C109"/>
    <mergeCell ref="E109:H109"/>
    <mergeCell ref="B42:C42"/>
    <mergeCell ref="E42:H42"/>
    <mergeCell ref="A33:M33"/>
    <mergeCell ref="A34:A40"/>
    <mergeCell ref="E64:H64"/>
    <mergeCell ref="A43:M43"/>
    <mergeCell ref="A44:A48"/>
    <mergeCell ref="B56:C56"/>
    <mergeCell ref="E56:H56"/>
    <mergeCell ref="A51:A54"/>
    <mergeCell ref="B50:C50"/>
    <mergeCell ref="E50:H50"/>
    <mergeCell ref="A66:M66"/>
    <mergeCell ref="B65:C65"/>
    <mergeCell ref="E65:H65"/>
    <mergeCell ref="A57:M57"/>
    <mergeCell ref="A58:A59"/>
    <mergeCell ref="B64:C64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topLeftCell="A28" zoomScale="83" zoomScaleNormal="100" zoomScaleSheetLayoutView="83" workbookViewId="0">
      <selection activeCell="G55" sqref="G55"/>
    </sheetView>
  </sheetViews>
  <sheetFormatPr defaultRowHeight="15" x14ac:dyDescent="0.25"/>
  <cols>
    <col min="1" max="1" width="32.140625" customWidth="1"/>
    <col min="3" max="3" width="11.28515625" customWidth="1"/>
    <col min="4" max="4" width="13.28515625" customWidth="1"/>
    <col min="6" max="6" width="14.85546875" customWidth="1"/>
    <col min="7" max="7" width="14.28515625" customWidth="1"/>
    <col min="8" max="8" width="11.85546875" customWidth="1"/>
    <col min="9" max="9" width="13" customWidth="1"/>
    <col min="10" max="10" width="17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32" t="s">
        <v>92</v>
      </c>
      <c r="G1" s="333"/>
      <c r="H1" s="333"/>
      <c r="I1" s="333"/>
      <c r="J1" s="333"/>
    </row>
    <row r="2" spans="1:10" x14ac:dyDescent="0.25">
      <c r="F2" s="333"/>
      <c r="G2" s="333"/>
      <c r="H2" s="333"/>
      <c r="I2" s="333"/>
      <c r="J2" s="333"/>
    </row>
    <row r="3" spans="1:10" x14ac:dyDescent="0.25">
      <c r="F3" s="333"/>
      <c r="G3" s="333"/>
      <c r="H3" s="333"/>
      <c r="I3" s="333"/>
      <c r="J3" s="333"/>
    </row>
    <row r="4" spans="1:10" ht="12" customHeight="1" x14ac:dyDescent="0.25">
      <c r="F4" s="333"/>
      <c r="G4" s="333"/>
      <c r="H4" s="333"/>
      <c r="I4" s="333"/>
      <c r="J4" s="333"/>
    </row>
    <row r="6" spans="1:10" ht="16.5" x14ac:dyDescent="0.25">
      <c r="A6" s="1"/>
      <c r="F6" s="332" t="s">
        <v>57</v>
      </c>
      <c r="G6" s="333"/>
      <c r="H6" s="333"/>
      <c r="I6" s="333"/>
      <c r="J6" s="333"/>
    </row>
    <row r="7" spans="1:10" ht="16.5" x14ac:dyDescent="0.25">
      <c r="A7" s="1"/>
      <c r="F7" s="333"/>
      <c r="G7" s="333"/>
      <c r="H7" s="333"/>
      <c r="I7" s="333"/>
      <c r="J7" s="333"/>
    </row>
    <row r="8" spans="1:10" ht="35.25" customHeight="1" x14ac:dyDescent="0.25">
      <c r="A8" s="1"/>
      <c r="F8" s="333"/>
      <c r="G8" s="333"/>
      <c r="H8" s="333"/>
      <c r="I8" s="333"/>
      <c r="J8" s="333"/>
    </row>
    <row r="9" spans="1:10" ht="16.5" x14ac:dyDescent="0.25">
      <c r="A9" s="3"/>
    </row>
    <row r="10" spans="1:10" x14ac:dyDescent="0.25">
      <c r="A10" s="334" t="s">
        <v>85</v>
      </c>
      <c r="B10" s="333"/>
      <c r="C10" s="333"/>
      <c r="D10" s="333"/>
      <c r="E10" s="333"/>
      <c r="F10" s="333"/>
      <c r="G10" s="333"/>
      <c r="H10" s="333"/>
      <c r="I10" s="333"/>
      <c r="J10" s="333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297" t="s">
        <v>1</v>
      </c>
      <c r="B12" s="338" t="s">
        <v>8</v>
      </c>
      <c r="C12" s="339"/>
      <c r="D12" s="340"/>
      <c r="E12" s="338" t="s">
        <v>9</v>
      </c>
      <c r="F12" s="339"/>
      <c r="G12" s="340"/>
      <c r="H12" s="338" t="s">
        <v>10</v>
      </c>
      <c r="I12" s="339"/>
      <c r="J12" s="340"/>
    </row>
    <row r="13" spans="1:10" ht="47.25" x14ac:dyDescent="0.25">
      <c r="A13" s="299"/>
      <c r="B13" s="21" t="s">
        <v>11</v>
      </c>
      <c r="C13" s="20" t="s">
        <v>12</v>
      </c>
      <c r="D13" s="19" t="s">
        <v>14</v>
      </c>
      <c r="E13" s="20" t="s">
        <v>11</v>
      </c>
      <c r="F13" s="20" t="s">
        <v>12</v>
      </c>
      <c r="G13" s="20" t="s">
        <v>15</v>
      </c>
      <c r="H13" s="19" t="s">
        <v>11</v>
      </c>
      <c r="I13" s="19" t="s">
        <v>12</v>
      </c>
      <c r="J13" s="19" t="s">
        <v>16</v>
      </c>
    </row>
    <row r="14" spans="1:10" ht="18.75" x14ac:dyDescent="0.25">
      <c r="A14" s="317" t="s">
        <v>49</v>
      </c>
      <c r="B14" s="335"/>
      <c r="C14" s="335"/>
      <c r="D14" s="335"/>
      <c r="E14" s="335"/>
      <c r="F14" s="335"/>
      <c r="G14" s="335"/>
      <c r="H14" s="335"/>
      <c r="I14" s="335"/>
      <c r="J14" s="336"/>
    </row>
    <row r="15" spans="1:10" ht="18.75" x14ac:dyDescent="0.25">
      <c r="A15" s="317"/>
      <c r="B15" s="285"/>
      <c r="C15" s="285"/>
      <c r="D15" s="285"/>
      <c r="E15" s="285"/>
      <c r="F15" s="285"/>
      <c r="G15" s="285"/>
      <c r="H15" s="285"/>
      <c r="I15" s="285"/>
      <c r="J15" s="337"/>
    </row>
    <row r="16" spans="1:10" ht="33.75" customHeight="1" x14ac:dyDescent="0.25">
      <c r="A16" s="166" t="s">
        <v>76</v>
      </c>
      <c r="B16" s="93">
        <v>2</v>
      </c>
      <c r="C16" s="93">
        <v>31.3</v>
      </c>
      <c r="D16" s="64">
        <f>C16*$D$61</f>
        <v>845100</v>
      </c>
      <c r="E16" s="164">
        <v>21</v>
      </c>
      <c r="F16" s="172">
        <v>50</v>
      </c>
      <c r="G16" s="65">
        <f>F16*$G$61</f>
        <v>1300000</v>
      </c>
      <c r="H16" s="165">
        <v>39</v>
      </c>
      <c r="I16" s="165">
        <v>64.3</v>
      </c>
      <c r="J16" s="180">
        <v>1545600</v>
      </c>
    </row>
    <row r="17" spans="1:14" ht="33.75" customHeight="1" x14ac:dyDescent="0.25">
      <c r="A17" s="31" t="s">
        <v>25</v>
      </c>
      <c r="B17" s="130">
        <v>1</v>
      </c>
      <c r="C17" s="130">
        <f>C16</f>
        <v>31.3</v>
      </c>
      <c r="D17" s="32">
        <f>D16</f>
        <v>845100</v>
      </c>
      <c r="E17" s="31">
        <v>1</v>
      </c>
      <c r="F17" s="31">
        <f>F16</f>
        <v>50</v>
      </c>
      <c r="G17" s="32">
        <f>G16</f>
        <v>1300000</v>
      </c>
      <c r="H17" s="31">
        <v>1</v>
      </c>
      <c r="I17" s="31">
        <f>SUM(I15:I16)</f>
        <v>64.3</v>
      </c>
      <c r="J17" s="32">
        <f>SUM(J15:J16)</f>
        <v>1545600</v>
      </c>
    </row>
    <row r="18" spans="1:14" ht="30" customHeight="1" x14ac:dyDescent="0.25">
      <c r="A18" s="113" t="s">
        <v>83</v>
      </c>
      <c r="B18" s="341" t="s">
        <v>66</v>
      </c>
      <c r="C18" s="356"/>
      <c r="D18" s="201">
        <f>H17+B17+E17</f>
        <v>3</v>
      </c>
      <c r="E18" s="283" t="s">
        <v>63</v>
      </c>
      <c r="F18" s="343"/>
      <c r="G18" s="343"/>
      <c r="H18" s="343"/>
      <c r="I18" s="119">
        <f>D17+G17+J17</f>
        <v>3690700</v>
      </c>
      <c r="J18" s="126"/>
    </row>
    <row r="19" spans="1:14" ht="23.25" customHeight="1" x14ac:dyDescent="0.25">
      <c r="A19" s="272" t="s">
        <v>5</v>
      </c>
      <c r="B19" s="349"/>
      <c r="C19" s="349"/>
      <c r="D19" s="349"/>
      <c r="E19" s="349"/>
      <c r="F19" s="349"/>
      <c r="G19" s="349"/>
      <c r="H19" s="349"/>
      <c r="I19" s="349"/>
      <c r="J19" s="350"/>
    </row>
    <row r="20" spans="1:14" ht="15.75" x14ac:dyDescent="0.25">
      <c r="A20" s="351" t="s">
        <v>76</v>
      </c>
      <c r="B20" s="93">
        <v>5</v>
      </c>
      <c r="C20" s="93">
        <v>32.799999999999997</v>
      </c>
      <c r="D20" s="64">
        <f>C20*$D$61</f>
        <v>885599.99999999988</v>
      </c>
      <c r="E20" s="60">
        <v>30</v>
      </c>
      <c r="F20" s="61">
        <v>50.3</v>
      </c>
      <c r="G20" s="65">
        <f>F20*$G$61</f>
        <v>1307800</v>
      </c>
      <c r="H20" s="148"/>
      <c r="I20" s="148"/>
      <c r="J20" s="13"/>
      <c r="M20" s="155">
        <f>C17+F17+I17+C26+F26+I29+F33+C40+F40+I40+C43+F43+I43+F57+I57</f>
        <v>1061.3000000000002</v>
      </c>
    </row>
    <row r="21" spans="1:14" ht="15.75" x14ac:dyDescent="0.25">
      <c r="A21" s="351"/>
      <c r="B21" s="93">
        <v>47</v>
      </c>
      <c r="C21" s="93">
        <v>33.6</v>
      </c>
      <c r="D21" s="64">
        <f>C21*$D$61</f>
        <v>907200</v>
      </c>
      <c r="E21" s="60">
        <v>34</v>
      </c>
      <c r="F21" s="61">
        <v>49.4</v>
      </c>
      <c r="G21" s="65">
        <f>F21*$G$61</f>
        <v>1284400</v>
      </c>
      <c r="H21" s="60"/>
      <c r="I21" s="60"/>
      <c r="J21" s="13"/>
    </row>
    <row r="22" spans="1:14" ht="15.75" x14ac:dyDescent="0.25">
      <c r="A22" s="351"/>
      <c r="B22" s="153">
        <v>38</v>
      </c>
      <c r="C22" s="153">
        <v>31</v>
      </c>
      <c r="D22" s="64">
        <f>C22*$D$61</f>
        <v>837000</v>
      </c>
      <c r="E22" s="60">
        <v>37</v>
      </c>
      <c r="F22" s="61">
        <v>50.6</v>
      </c>
      <c r="G22" s="65">
        <f>F22*$G$61</f>
        <v>1315600</v>
      </c>
      <c r="H22" s="66"/>
      <c r="I22" s="66"/>
      <c r="J22" s="66"/>
    </row>
    <row r="23" spans="1:14" ht="15.75" x14ac:dyDescent="0.25">
      <c r="A23" s="351"/>
      <c r="B23" s="61">
        <v>50</v>
      </c>
      <c r="C23" s="61">
        <v>33.200000000000003</v>
      </c>
      <c r="D23" s="13">
        <f>C23*$D$61</f>
        <v>896400.00000000012</v>
      </c>
      <c r="E23" s="60">
        <v>40</v>
      </c>
      <c r="F23" s="61">
        <v>49.4</v>
      </c>
      <c r="G23" s="65">
        <f>F23*$G$61</f>
        <v>1284400</v>
      </c>
      <c r="H23" s="66"/>
      <c r="I23" s="66"/>
      <c r="J23" s="66"/>
    </row>
    <row r="24" spans="1:14" ht="15.75" x14ac:dyDescent="0.25">
      <c r="A24" s="131"/>
      <c r="B24" s="152"/>
      <c r="C24" s="152"/>
      <c r="D24" s="203"/>
      <c r="E24" s="151"/>
      <c r="F24" s="152"/>
      <c r="G24" s="150"/>
      <c r="H24" s="66"/>
      <c r="I24" s="66"/>
      <c r="J24" s="66"/>
    </row>
    <row r="25" spans="1:14" ht="15.75" x14ac:dyDescent="0.25">
      <c r="A25" s="131"/>
      <c r="B25" s="139"/>
      <c r="C25" s="139"/>
      <c r="D25" s="66"/>
      <c r="E25" s="127"/>
      <c r="F25" s="132"/>
      <c r="G25" s="65"/>
      <c r="H25" s="66"/>
      <c r="I25" s="66"/>
      <c r="J25" s="66"/>
    </row>
    <row r="26" spans="1:14" ht="24" customHeight="1" x14ac:dyDescent="0.25">
      <c r="A26" s="169" t="s">
        <v>25</v>
      </c>
      <c r="B26" s="187">
        <v>4</v>
      </c>
      <c r="C26" s="187">
        <f>SUM(C20:C23)</f>
        <v>130.60000000000002</v>
      </c>
      <c r="D26" s="170">
        <f>SUM(D20:D23)</f>
        <v>3526200</v>
      </c>
      <c r="E26" s="169">
        <v>4</v>
      </c>
      <c r="F26" s="169">
        <f>SUM(F20:F24)</f>
        <v>199.7</v>
      </c>
      <c r="G26" s="170">
        <f>SUM(G20:G24)</f>
        <v>5192200</v>
      </c>
      <c r="H26" s="169"/>
      <c r="I26" s="169"/>
      <c r="J26" s="170"/>
      <c r="L26" s="14"/>
      <c r="M26" s="14"/>
      <c r="N26" s="14"/>
    </row>
    <row r="27" spans="1:14" ht="24.75" customHeight="1" x14ac:dyDescent="0.25">
      <c r="A27" s="171" t="s">
        <v>62</v>
      </c>
      <c r="B27" s="283" t="s">
        <v>61</v>
      </c>
      <c r="C27" s="284"/>
      <c r="D27" s="167">
        <f>B26+E26</f>
        <v>8</v>
      </c>
      <c r="E27" s="283" t="s">
        <v>63</v>
      </c>
      <c r="F27" s="285"/>
      <c r="G27" s="285"/>
      <c r="H27" s="285"/>
      <c r="I27" s="189">
        <f>D26+G26</f>
        <v>8718400</v>
      </c>
      <c r="J27" s="189"/>
      <c r="L27" s="14"/>
      <c r="M27" s="14"/>
      <c r="N27" s="14"/>
    </row>
    <row r="28" spans="1:14" ht="39" customHeight="1" x14ac:dyDescent="0.25">
      <c r="A28" s="192" t="s">
        <v>53</v>
      </c>
      <c r="B28" s="193"/>
      <c r="C28" s="194"/>
      <c r="D28" s="195"/>
      <c r="E28" s="195"/>
      <c r="F28" s="196"/>
      <c r="G28" s="196"/>
      <c r="H28" s="192">
        <v>6</v>
      </c>
      <c r="I28" s="192">
        <v>63.5</v>
      </c>
      <c r="J28" s="197">
        <f>I28*$J$61</f>
        <v>1758950</v>
      </c>
      <c r="M28" s="155">
        <f>C17+F17+I17+C26+F26+I29+F33+C40+F40+I40+C43+F43+I43+F57+I57</f>
        <v>1061.3000000000002</v>
      </c>
    </row>
    <row r="29" spans="1:14" ht="29.25" customHeight="1" x14ac:dyDescent="0.25">
      <c r="A29" s="31" t="s">
        <v>25</v>
      </c>
      <c r="B29" s="188">
        <v>0</v>
      </c>
      <c r="C29" s="72">
        <v>0</v>
      </c>
      <c r="D29" s="72">
        <v>0</v>
      </c>
      <c r="E29" s="72">
        <v>0</v>
      </c>
      <c r="F29" s="72">
        <v>0</v>
      </c>
      <c r="G29" s="72">
        <v>0</v>
      </c>
      <c r="H29" s="31">
        <v>1</v>
      </c>
      <c r="I29" s="107">
        <f>I28</f>
        <v>63.5</v>
      </c>
      <c r="J29" s="32">
        <f>J28</f>
        <v>1758950</v>
      </c>
    </row>
    <row r="30" spans="1:14" ht="29.25" customHeight="1" x14ac:dyDescent="0.25">
      <c r="A30" s="171" t="s">
        <v>62</v>
      </c>
      <c r="B30" s="283" t="s">
        <v>61</v>
      </c>
      <c r="C30" s="284"/>
      <c r="D30" s="167">
        <f>B29+E29+H29</f>
        <v>1</v>
      </c>
      <c r="E30" s="283" t="s">
        <v>63</v>
      </c>
      <c r="F30" s="285"/>
      <c r="G30" s="285"/>
      <c r="H30" s="285"/>
      <c r="I30" s="189">
        <f>D29+G29+J29</f>
        <v>1758950</v>
      </c>
      <c r="J30" s="189"/>
    </row>
    <row r="31" spans="1:14" ht="29.25" customHeight="1" x14ac:dyDescent="0.25">
      <c r="A31" s="344" t="s">
        <v>2</v>
      </c>
      <c r="B31" s="345"/>
      <c r="C31" s="345"/>
      <c r="D31" s="345"/>
      <c r="E31" s="345"/>
      <c r="F31" s="345"/>
      <c r="G31" s="345"/>
      <c r="H31" s="345"/>
      <c r="I31" s="345"/>
      <c r="J31" s="346"/>
    </row>
    <row r="32" spans="1:14" ht="37.5" customHeight="1" x14ac:dyDescent="0.25">
      <c r="A32" s="129" t="s">
        <v>27</v>
      </c>
      <c r="B32" s="186"/>
      <c r="C32" s="186"/>
      <c r="D32" s="186"/>
      <c r="E32" s="129">
        <v>18</v>
      </c>
      <c r="F32" s="129">
        <v>50.1</v>
      </c>
      <c r="G32" s="65">
        <f>F32*$G$61</f>
        <v>1302600</v>
      </c>
      <c r="H32" s="186"/>
      <c r="I32" s="186"/>
      <c r="J32" s="186"/>
    </row>
    <row r="33" spans="1:18" ht="29.25" customHeight="1" x14ac:dyDescent="0.25">
      <c r="A33" s="31" t="s">
        <v>25</v>
      </c>
      <c r="B33" s="137"/>
      <c r="C33" s="182"/>
      <c r="D33" s="31"/>
      <c r="E33" s="72">
        <v>1</v>
      </c>
      <c r="F33" s="72">
        <f>F32</f>
        <v>50.1</v>
      </c>
      <c r="G33" s="73">
        <f>G32</f>
        <v>1302600</v>
      </c>
      <c r="H33" s="31"/>
      <c r="I33" s="107"/>
      <c r="J33" s="32"/>
    </row>
    <row r="34" spans="1:18" ht="29.25" customHeight="1" x14ac:dyDescent="0.25">
      <c r="A34" s="171" t="s">
        <v>62</v>
      </c>
      <c r="B34" s="283" t="s">
        <v>61</v>
      </c>
      <c r="C34" s="284"/>
      <c r="D34" s="167">
        <f>B33+E33+H33</f>
        <v>1</v>
      </c>
      <c r="E34" s="283" t="s">
        <v>63</v>
      </c>
      <c r="F34" s="285"/>
      <c r="G34" s="285"/>
      <c r="H34" s="285"/>
      <c r="I34" s="189">
        <f>D33+G33+J33</f>
        <v>1302600</v>
      </c>
      <c r="J34" s="189"/>
    </row>
    <row r="35" spans="1:18" ht="27.75" customHeight="1" x14ac:dyDescent="0.25">
      <c r="A35" s="120" t="s">
        <v>86</v>
      </c>
      <c r="B35" s="352" t="s">
        <v>66</v>
      </c>
      <c r="C35" s="353"/>
      <c r="D35" s="178">
        <f>D27+D30+D34+D18</f>
        <v>13</v>
      </c>
      <c r="E35" s="354" t="s">
        <v>63</v>
      </c>
      <c r="F35" s="355"/>
      <c r="G35" s="355"/>
      <c r="H35" s="355"/>
      <c r="I35" s="184"/>
      <c r="J35" s="185">
        <f>I18+I27+I30+I34</f>
        <v>15470650</v>
      </c>
    </row>
    <row r="36" spans="1:18" ht="22.9" customHeight="1" x14ac:dyDescent="0.25">
      <c r="A36" s="272" t="s">
        <v>50</v>
      </c>
      <c r="B36" s="349"/>
      <c r="C36" s="349"/>
      <c r="D36" s="349"/>
      <c r="E36" s="349"/>
      <c r="F36" s="349"/>
      <c r="G36" s="349"/>
      <c r="H36" s="349"/>
      <c r="I36" s="349"/>
      <c r="J36" s="350"/>
      <c r="K36" s="47"/>
      <c r="L36" s="47"/>
      <c r="M36" s="47"/>
      <c r="N36" s="47"/>
      <c r="O36" s="47"/>
      <c r="P36" s="47"/>
    </row>
    <row r="37" spans="1:18" ht="17.25" x14ac:dyDescent="0.25">
      <c r="A37" s="347" t="s">
        <v>6</v>
      </c>
      <c r="B37" s="284"/>
      <c r="C37" s="284"/>
      <c r="D37" s="284"/>
      <c r="E37" s="284"/>
      <c r="F37" s="284"/>
      <c r="G37" s="284"/>
      <c r="H37" s="284"/>
      <c r="I37" s="284"/>
      <c r="J37" s="348"/>
      <c r="K37" s="48"/>
      <c r="L37" s="48"/>
      <c r="M37" s="48"/>
      <c r="N37" s="48"/>
      <c r="O37" s="48"/>
      <c r="P37" s="48"/>
    </row>
    <row r="38" spans="1:18" ht="15" customHeight="1" x14ac:dyDescent="0.25">
      <c r="A38" s="297" t="s">
        <v>17</v>
      </c>
      <c r="B38" s="60">
        <v>15</v>
      </c>
      <c r="C38" s="60">
        <v>34.700000000000003</v>
      </c>
      <c r="D38" s="13">
        <f>C38*$D$61</f>
        <v>936900.00000000012</v>
      </c>
      <c r="E38" s="60">
        <v>47</v>
      </c>
      <c r="F38" s="60">
        <v>47.1</v>
      </c>
      <c r="G38" s="65">
        <f>F38*$G$61</f>
        <v>1224600</v>
      </c>
      <c r="H38" s="60">
        <v>16</v>
      </c>
      <c r="I38" s="60">
        <v>68.8</v>
      </c>
      <c r="J38" s="64">
        <f>I38*$J$61</f>
        <v>1905760</v>
      </c>
      <c r="K38" s="49"/>
      <c r="L38" s="46"/>
      <c r="M38" s="50"/>
      <c r="N38" s="46"/>
      <c r="O38" s="46"/>
      <c r="P38" s="46"/>
    </row>
    <row r="39" spans="1:18" ht="16.5" x14ac:dyDescent="0.25">
      <c r="A39" s="299"/>
      <c r="B39" s="60"/>
      <c r="C39" s="60"/>
      <c r="D39" s="13"/>
      <c r="E39" s="60"/>
      <c r="F39" s="60"/>
      <c r="G39" s="13"/>
      <c r="H39" s="60">
        <v>28</v>
      </c>
      <c r="I39" s="60">
        <v>68.599999999999994</v>
      </c>
      <c r="J39" s="64">
        <f>I39*$J$61</f>
        <v>1900219.9999999998</v>
      </c>
      <c r="K39" s="51"/>
      <c r="L39" s="46">
        <f>C40+F40+I40</f>
        <v>219.2</v>
      </c>
      <c r="M39" s="50"/>
      <c r="N39" s="46"/>
      <c r="O39" s="46"/>
      <c r="P39" s="46"/>
    </row>
    <row r="40" spans="1:18" ht="20.25" customHeight="1" x14ac:dyDescent="0.25">
      <c r="A40" s="31" t="s">
        <v>25</v>
      </c>
      <c r="B40" s="31">
        <v>1</v>
      </c>
      <c r="C40" s="31">
        <f>SUM(C38:C39)</f>
        <v>34.700000000000003</v>
      </c>
      <c r="D40" s="32">
        <f>SUM(D38:D39)</f>
        <v>936900.00000000012</v>
      </c>
      <c r="E40" s="31">
        <v>1</v>
      </c>
      <c r="F40" s="31">
        <f>SUM(F38:F39)</f>
        <v>47.1</v>
      </c>
      <c r="G40" s="32">
        <f>SUM(G38:G39)</f>
        <v>1224600</v>
      </c>
      <c r="H40" s="31">
        <v>2</v>
      </c>
      <c r="I40" s="31">
        <f>SUM(I38:I39)</f>
        <v>137.39999999999998</v>
      </c>
      <c r="J40" s="32">
        <f>SUM(J38:J39)</f>
        <v>3805980</v>
      </c>
      <c r="K40" s="33"/>
      <c r="L40" s="59"/>
      <c r="M40" s="52"/>
      <c r="N40" s="200">
        <f>C40+F40+I40+C43+F43+I43+F57+I57</f>
        <v>471.8</v>
      </c>
      <c r="O40" s="46"/>
      <c r="P40" s="46"/>
      <c r="R40" s="14"/>
    </row>
    <row r="41" spans="1:18" ht="28.15" customHeight="1" x14ac:dyDescent="0.25">
      <c r="A41" s="113" t="s">
        <v>62</v>
      </c>
      <c r="B41" s="341" t="s">
        <v>66</v>
      </c>
      <c r="C41" s="342"/>
      <c r="D41" s="216">
        <f>B40+E40+H40</f>
        <v>4</v>
      </c>
      <c r="E41" s="283" t="s">
        <v>63</v>
      </c>
      <c r="F41" s="285"/>
      <c r="G41" s="285"/>
      <c r="H41" s="285"/>
      <c r="I41" s="119"/>
      <c r="J41" s="126">
        <f>D40+G40+J40</f>
        <v>5967480</v>
      </c>
      <c r="K41" s="33"/>
      <c r="L41" s="46"/>
      <c r="M41" s="33"/>
      <c r="N41" s="46"/>
      <c r="O41" s="46"/>
      <c r="P41" s="46"/>
    </row>
    <row r="42" spans="1:18" ht="36" customHeight="1" x14ac:dyDescent="0.25">
      <c r="A42" s="218" t="s">
        <v>28</v>
      </c>
      <c r="B42" s="215">
        <v>31</v>
      </c>
      <c r="C42" s="215">
        <v>34.200000000000003</v>
      </c>
      <c r="D42" s="13">
        <f>C42*$D$61</f>
        <v>923400.00000000012</v>
      </c>
      <c r="E42" s="214">
        <v>51</v>
      </c>
      <c r="F42" s="214">
        <v>46.5</v>
      </c>
      <c r="G42" s="65">
        <f>F42*$G$61</f>
        <v>1209000</v>
      </c>
      <c r="H42" s="8"/>
      <c r="I42" s="8"/>
      <c r="J42" s="8"/>
      <c r="K42" s="53"/>
      <c r="L42" s="46"/>
      <c r="M42" s="54"/>
      <c r="N42" s="46"/>
      <c r="O42" s="46"/>
      <c r="P42" s="46"/>
    </row>
    <row r="43" spans="1:18" ht="21" customHeight="1" x14ac:dyDescent="0.25">
      <c r="A43" s="112" t="s">
        <v>25</v>
      </c>
      <c r="B43" s="31">
        <v>1</v>
      </c>
      <c r="C43" s="31">
        <f>C42</f>
        <v>34.200000000000003</v>
      </c>
      <c r="D43" s="32">
        <f>D42</f>
        <v>923400.00000000012</v>
      </c>
      <c r="E43" s="31">
        <v>1</v>
      </c>
      <c r="F43" s="107">
        <f>SUM(F42:F42)</f>
        <v>46.5</v>
      </c>
      <c r="G43" s="32">
        <f>SUM(G42:G42)</f>
        <v>1209000</v>
      </c>
      <c r="H43" s="31">
        <v>0</v>
      </c>
      <c r="I43" s="31">
        <v>0</v>
      </c>
      <c r="J43" s="32">
        <v>0</v>
      </c>
      <c r="K43" s="33"/>
      <c r="L43" s="207">
        <f>C43+F43+I43</f>
        <v>80.7</v>
      </c>
      <c r="M43" s="52"/>
      <c r="N43" s="33"/>
      <c r="O43" s="33"/>
      <c r="P43" s="52"/>
      <c r="R43" s="14"/>
    </row>
    <row r="44" spans="1:18" ht="27.75" customHeight="1" x14ac:dyDescent="0.25">
      <c r="A44" s="113" t="s">
        <v>62</v>
      </c>
      <c r="B44" s="341" t="s">
        <v>66</v>
      </c>
      <c r="C44" s="342"/>
      <c r="D44" s="216">
        <f>B43+E43+H43</f>
        <v>2</v>
      </c>
      <c r="E44" s="283" t="s">
        <v>63</v>
      </c>
      <c r="F44" s="285"/>
      <c r="G44" s="285"/>
      <c r="H44" s="285"/>
      <c r="I44" s="119"/>
      <c r="J44" s="126">
        <f>D43+G43+J43</f>
        <v>2132400</v>
      </c>
      <c r="K44" s="33"/>
      <c r="L44" s="33"/>
      <c r="M44" s="33"/>
      <c r="N44" s="33"/>
      <c r="O44" s="33"/>
      <c r="P44" s="33"/>
    </row>
    <row r="45" spans="1:18" ht="27.75" customHeight="1" x14ac:dyDescent="0.25">
      <c r="A45" s="120" t="s">
        <v>67</v>
      </c>
      <c r="B45" s="219"/>
      <c r="C45" s="220"/>
      <c r="D45" s="217">
        <f>D41+D44</f>
        <v>6</v>
      </c>
      <c r="E45" s="354" t="s">
        <v>63</v>
      </c>
      <c r="F45" s="355"/>
      <c r="G45" s="355"/>
      <c r="H45" s="355"/>
      <c r="I45" s="133"/>
      <c r="J45" s="146">
        <f>J41+J44</f>
        <v>8099880</v>
      </c>
      <c r="K45" s="33"/>
      <c r="L45" s="33"/>
      <c r="M45" s="33"/>
      <c r="N45" s="33"/>
      <c r="O45" s="33"/>
      <c r="P45" s="33"/>
    </row>
    <row r="46" spans="1:18" ht="27.75" customHeight="1" x14ac:dyDescent="0.25">
      <c r="A46" s="272" t="s">
        <v>51</v>
      </c>
      <c r="B46" s="359"/>
      <c r="C46" s="359"/>
      <c r="D46" s="359"/>
      <c r="E46" s="359"/>
      <c r="F46" s="359"/>
      <c r="G46" s="359"/>
      <c r="H46" s="359"/>
      <c r="I46" s="359"/>
      <c r="J46" s="360"/>
      <c r="K46" s="33"/>
      <c r="L46" s="33"/>
      <c r="M46" s="33"/>
      <c r="N46" s="33"/>
      <c r="O46" s="33"/>
      <c r="P46" s="33"/>
    </row>
    <row r="47" spans="1:18" ht="27.75" customHeight="1" x14ac:dyDescent="0.25">
      <c r="A47" s="272" t="s">
        <v>6</v>
      </c>
      <c r="B47" s="285"/>
      <c r="C47" s="285"/>
      <c r="D47" s="285"/>
      <c r="E47" s="285"/>
      <c r="F47" s="285"/>
      <c r="G47" s="285"/>
      <c r="H47" s="285"/>
      <c r="I47" s="285"/>
      <c r="J47" s="337"/>
      <c r="K47" s="33"/>
      <c r="L47" s="33"/>
      <c r="M47" s="33"/>
      <c r="N47" s="33"/>
      <c r="O47" s="33"/>
      <c r="P47" s="33"/>
    </row>
    <row r="48" spans="1:18" ht="27.75" customHeight="1" x14ac:dyDescent="0.25">
      <c r="A48" s="297" t="s">
        <v>28</v>
      </c>
      <c r="B48" s="60">
        <v>46</v>
      </c>
      <c r="C48" s="60">
        <v>34.1</v>
      </c>
      <c r="D48" s="13">
        <f>C48*$D$61</f>
        <v>920700</v>
      </c>
      <c r="E48" s="222"/>
      <c r="F48" s="222"/>
      <c r="G48" s="222"/>
      <c r="H48" s="67">
        <v>29</v>
      </c>
      <c r="I48" s="67">
        <v>67.400000000000006</v>
      </c>
      <c r="J48" s="64">
        <f>I48*$J$61</f>
        <v>1866980.0000000002</v>
      </c>
      <c r="K48" s="33"/>
      <c r="L48" s="33"/>
      <c r="M48" s="33"/>
      <c r="N48" s="33"/>
      <c r="O48" s="33"/>
      <c r="P48" s="33"/>
    </row>
    <row r="49" spans="1:18" ht="27.75" customHeight="1" x14ac:dyDescent="0.25">
      <c r="A49" s="299"/>
      <c r="B49" s="222"/>
      <c r="C49" s="222"/>
      <c r="D49" s="222"/>
      <c r="E49" s="222"/>
      <c r="F49" s="222"/>
      <c r="G49" s="222"/>
      <c r="H49" s="60">
        <v>36</v>
      </c>
      <c r="I49" s="60">
        <v>66.400000000000006</v>
      </c>
      <c r="J49" s="64">
        <f>I49*$J$61</f>
        <v>1839280.0000000002</v>
      </c>
      <c r="K49" s="33"/>
      <c r="L49" s="33"/>
      <c r="M49" s="33"/>
      <c r="N49" s="33"/>
      <c r="O49" s="33"/>
      <c r="P49" s="33"/>
    </row>
    <row r="50" spans="1:18" ht="27.75" customHeight="1" x14ac:dyDescent="0.25">
      <c r="A50" s="112" t="s">
        <v>25</v>
      </c>
      <c r="B50" s="31">
        <v>1</v>
      </c>
      <c r="C50" s="31">
        <f>C48</f>
        <v>34.1</v>
      </c>
      <c r="D50" s="32">
        <f>D48</f>
        <v>920700</v>
      </c>
      <c r="E50" s="31">
        <v>0</v>
      </c>
      <c r="F50" s="32">
        <v>0</v>
      </c>
      <c r="G50" s="32">
        <f>SUM(G49:G49)</f>
        <v>0</v>
      </c>
      <c r="H50" s="31">
        <v>2</v>
      </c>
      <c r="I50" s="31">
        <f>I48+I49</f>
        <v>133.80000000000001</v>
      </c>
      <c r="J50" s="32">
        <f>J48+J49</f>
        <v>3706260.0000000005</v>
      </c>
      <c r="K50" s="33"/>
      <c r="L50" s="33"/>
      <c r="M50" s="33"/>
      <c r="N50" s="33"/>
      <c r="O50" s="33"/>
      <c r="P50" s="33"/>
    </row>
    <row r="51" spans="1:18" ht="27.75" customHeight="1" x14ac:dyDescent="0.25">
      <c r="A51" s="224" t="s">
        <v>83</v>
      </c>
      <c r="B51" s="341" t="s">
        <v>66</v>
      </c>
      <c r="C51" s="342"/>
      <c r="D51" s="32">
        <f>B50+H50</f>
        <v>3</v>
      </c>
      <c r="E51" s="283" t="s">
        <v>63</v>
      </c>
      <c r="F51" s="285"/>
      <c r="G51" s="285"/>
      <c r="H51" s="285"/>
      <c r="I51" s="225"/>
      <c r="J51" s="32">
        <f>D50+J50</f>
        <v>4626960</v>
      </c>
      <c r="K51" s="33"/>
      <c r="L51" s="33"/>
      <c r="M51" s="33"/>
      <c r="N51" s="33"/>
      <c r="O51" s="33"/>
      <c r="P51" s="33"/>
    </row>
    <row r="52" spans="1:18" ht="27.75" customHeight="1" x14ac:dyDescent="0.25">
      <c r="A52" s="120" t="s">
        <v>88</v>
      </c>
      <c r="B52" s="357" t="s">
        <v>66</v>
      </c>
      <c r="C52" s="358"/>
      <c r="D52" s="227">
        <f>D51</f>
        <v>3</v>
      </c>
      <c r="E52" s="354" t="s">
        <v>63</v>
      </c>
      <c r="F52" s="355"/>
      <c r="G52" s="355"/>
      <c r="H52" s="355"/>
      <c r="I52" s="221"/>
      <c r="J52" s="146">
        <f>J51</f>
        <v>4626960</v>
      </c>
      <c r="K52" s="33"/>
      <c r="L52" s="33"/>
      <c r="M52" s="33"/>
      <c r="N52" s="33"/>
      <c r="O52" s="33"/>
      <c r="P52" s="33"/>
    </row>
    <row r="53" spans="1:18" ht="27.75" customHeight="1" x14ac:dyDescent="0.25">
      <c r="A53" s="278" t="s">
        <v>52</v>
      </c>
      <c r="B53" s="361"/>
      <c r="C53" s="361"/>
      <c r="D53" s="361"/>
      <c r="E53" s="361"/>
      <c r="F53" s="361"/>
      <c r="G53" s="361"/>
      <c r="H53" s="361"/>
      <c r="I53" s="361"/>
      <c r="J53" s="362"/>
      <c r="K53" s="33"/>
      <c r="L53" s="33"/>
      <c r="M53" s="33"/>
      <c r="N53" s="33"/>
      <c r="O53" s="33"/>
      <c r="P53" s="33"/>
    </row>
    <row r="54" spans="1:18" ht="27.75" customHeight="1" x14ac:dyDescent="0.25">
      <c r="A54" s="272" t="s">
        <v>6</v>
      </c>
      <c r="B54" s="318"/>
      <c r="C54" s="318"/>
      <c r="D54" s="318"/>
      <c r="E54" s="318"/>
      <c r="F54" s="318"/>
      <c r="G54" s="318"/>
      <c r="H54" s="318"/>
      <c r="I54" s="318"/>
      <c r="J54" s="319"/>
      <c r="K54" s="33"/>
      <c r="L54" s="33"/>
      <c r="M54" s="33"/>
      <c r="N54" s="33"/>
      <c r="O54" s="33"/>
      <c r="P54" s="33"/>
    </row>
    <row r="55" spans="1:18" ht="30.75" customHeight="1" x14ac:dyDescent="0.25">
      <c r="A55" s="297" t="s">
        <v>29</v>
      </c>
      <c r="B55" s="34"/>
      <c r="C55" s="34"/>
      <c r="D55" s="34"/>
      <c r="E55" s="60">
        <v>35</v>
      </c>
      <c r="F55" s="60">
        <v>52.3</v>
      </c>
      <c r="G55" s="65">
        <f t="shared" ref="G55" si="0">F55*$G$61</f>
        <v>1359800</v>
      </c>
      <c r="H55" s="62">
        <v>5</v>
      </c>
      <c r="I55" s="62">
        <v>68.8</v>
      </c>
      <c r="J55" s="64">
        <f>I55*$J$61</f>
        <v>1905760</v>
      </c>
      <c r="K55" s="49"/>
      <c r="L55" s="46"/>
      <c r="M55" s="50"/>
      <c r="N55" s="46"/>
      <c r="O55" s="46"/>
      <c r="P55" s="46"/>
    </row>
    <row r="56" spans="1:18" ht="21.75" customHeight="1" x14ac:dyDescent="0.25">
      <c r="A56" s="299"/>
      <c r="B56" s="34"/>
      <c r="C56" s="34"/>
      <c r="D56" s="34"/>
      <c r="E56" s="60">
        <v>39</v>
      </c>
      <c r="F56" s="60">
        <v>50.8</v>
      </c>
      <c r="G56" s="65">
        <f>F56*$G$61</f>
        <v>1320800</v>
      </c>
      <c r="H56" s="60"/>
      <c r="I56" s="69"/>
      <c r="J56" s="13"/>
      <c r="K56" s="49"/>
      <c r="L56" s="46"/>
      <c r="M56" s="50"/>
      <c r="N56" s="55"/>
      <c r="O56" s="55"/>
      <c r="P56" s="56"/>
    </row>
    <row r="57" spans="1:18" ht="16.5" x14ac:dyDescent="0.25">
      <c r="A57" s="31" t="s">
        <v>25</v>
      </c>
      <c r="B57" s="112"/>
      <c r="C57" s="112"/>
      <c r="D57" s="112"/>
      <c r="E57" s="31">
        <v>2</v>
      </c>
      <c r="F57" s="31">
        <f>SUM(F55:F56)</f>
        <v>103.1</v>
      </c>
      <c r="G57" s="32">
        <f>SUM(G55:G56)</f>
        <v>2680600</v>
      </c>
      <c r="H57" s="31">
        <v>1</v>
      </c>
      <c r="I57" s="31">
        <f>SUM(I55:I56)</f>
        <v>68.8</v>
      </c>
      <c r="J57" s="32">
        <f>SUM(J55:J56)</f>
        <v>1905760</v>
      </c>
      <c r="K57" s="33"/>
      <c r="L57" s="52"/>
      <c r="M57" s="52"/>
      <c r="N57" s="57"/>
      <c r="O57" s="57"/>
      <c r="P57" s="58"/>
      <c r="R57" s="14"/>
    </row>
    <row r="58" spans="1:18" ht="24" customHeight="1" x14ac:dyDescent="0.25">
      <c r="A58" s="113" t="s">
        <v>62</v>
      </c>
      <c r="B58" s="341" t="s">
        <v>66</v>
      </c>
      <c r="C58" s="342"/>
      <c r="D58" s="216">
        <f>B57+E57+H57</f>
        <v>3</v>
      </c>
      <c r="E58" s="283" t="s">
        <v>63</v>
      </c>
      <c r="F58" s="285"/>
      <c r="G58" s="285"/>
      <c r="H58" s="285"/>
      <c r="I58" s="119"/>
      <c r="J58" s="126">
        <f>D57+G57+J57</f>
        <v>4586360</v>
      </c>
      <c r="K58" s="33"/>
      <c r="L58" s="33"/>
      <c r="M58" s="33"/>
      <c r="N58" s="33"/>
      <c r="O58" s="33"/>
      <c r="P58" s="33"/>
    </row>
    <row r="59" spans="1:18" ht="27" customHeight="1" x14ac:dyDescent="0.25">
      <c r="A59" s="120" t="s">
        <v>89</v>
      </c>
      <c r="B59" s="357" t="s">
        <v>66</v>
      </c>
      <c r="C59" s="358"/>
      <c r="D59" s="128">
        <f>D58</f>
        <v>3</v>
      </c>
      <c r="E59" s="275" t="s">
        <v>63</v>
      </c>
      <c r="F59" s="277"/>
      <c r="G59" s="277"/>
      <c r="H59" s="277"/>
      <c r="I59" s="133"/>
      <c r="J59" s="146">
        <f>J58</f>
        <v>4586360</v>
      </c>
      <c r="K59" s="33"/>
      <c r="L59" s="198"/>
      <c r="M59" s="33"/>
      <c r="N59" s="33"/>
      <c r="O59" s="33"/>
      <c r="P59" s="33"/>
    </row>
    <row r="60" spans="1:18" ht="22.5" customHeight="1" x14ac:dyDescent="0.25">
      <c r="A60" s="120" t="s">
        <v>68</v>
      </c>
      <c r="B60" s="357" t="s">
        <v>66</v>
      </c>
      <c r="C60" s="358"/>
      <c r="D60" s="227">
        <f>D35+D45+D52+D59</f>
        <v>25</v>
      </c>
      <c r="E60" s="275" t="s">
        <v>63</v>
      </c>
      <c r="F60" s="277"/>
      <c r="G60" s="277"/>
      <c r="H60" s="277"/>
      <c r="I60" s="133"/>
      <c r="J60" s="146">
        <f>J35+J45+J52+J59</f>
        <v>32783850</v>
      </c>
      <c r="K60" s="33"/>
      <c r="L60" s="52"/>
      <c r="M60" s="33"/>
      <c r="N60" s="33"/>
      <c r="O60" s="33"/>
      <c r="P60" s="33"/>
    </row>
    <row r="61" spans="1:18" x14ac:dyDescent="0.25">
      <c r="D61" s="116">
        <f>'Приложение 2'!D131</f>
        <v>27000</v>
      </c>
      <c r="G61" s="116">
        <f>'Приложение 2'!G131</f>
        <v>26000</v>
      </c>
      <c r="J61" s="116">
        <f>'Приложение 2'!J131</f>
        <v>27700</v>
      </c>
    </row>
  </sheetData>
  <mergeCells count="46">
    <mergeCell ref="B60:C60"/>
    <mergeCell ref="E60:H60"/>
    <mergeCell ref="B58:C58"/>
    <mergeCell ref="E58:H58"/>
    <mergeCell ref="A55:A56"/>
    <mergeCell ref="A36:J36"/>
    <mergeCell ref="B35:C35"/>
    <mergeCell ref="E35:H35"/>
    <mergeCell ref="B18:C18"/>
    <mergeCell ref="B59:C59"/>
    <mergeCell ref="E59:H59"/>
    <mergeCell ref="A46:J46"/>
    <mergeCell ref="A48:A49"/>
    <mergeCell ref="E45:H45"/>
    <mergeCell ref="B51:C51"/>
    <mergeCell ref="E51:H51"/>
    <mergeCell ref="A53:J53"/>
    <mergeCell ref="A47:J47"/>
    <mergeCell ref="A54:J54"/>
    <mergeCell ref="B52:C52"/>
    <mergeCell ref="E52:H52"/>
    <mergeCell ref="B44:C44"/>
    <mergeCell ref="E44:H44"/>
    <mergeCell ref="B41:C41"/>
    <mergeCell ref="E41:H41"/>
    <mergeCell ref="E18:H18"/>
    <mergeCell ref="A31:J31"/>
    <mergeCell ref="B30:C30"/>
    <mergeCell ref="E30:H30"/>
    <mergeCell ref="A38:A39"/>
    <mergeCell ref="B34:C34"/>
    <mergeCell ref="E34:H34"/>
    <mergeCell ref="A37:J37"/>
    <mergeCell ref="A19:J19"/>
    <mergeCell ref="A20:A23"/>
    <mergeCell ref="B27:C27"/>
    <mergeCell ref="E27:H27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2020-07-27T08:42:08Z</dcterms:modified>
</cp:coreProperties>
</file>