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Лист1!$A$1:$BV$91</definedName>
  </definedNames>
  <calcPr calcId="145621"/>
</workbook>
</file>

<file path=xl/calcChain.xml><?xml version="1.0" encoding="utf-8"?>
<calcChain xmlns="http://schemas.openxmlformats.org/spreadsheetml/2006/main">
  <c r="AY35" i="1" l="1"/>
  <c r="AY36" i="1"/>
  <c r="AY32" i="1"/>
  <c r="AY33" i="1"/>
  <c r="AY34" i="1"/>
  <c r="AY30" i="1"/>
  <c r="AY31" i="1"/>
  <c r="AY29" i="1"/>
  <c r="BS15" i="1" l="1"/>
  <c r="BT15" i="1"/>
  <c r="BU15" i="1"/>
  <c r="BV15" i="1"/>
  <c r="BR15" i="1"/>
  <c r="BK15" i="1"/>
  <c r="BL15" i="1"/>
  <c r="BM15" i="1"/>
  <c r="BN15" i="1"/>
  <c r="BJ15" i="1"/>
  <c r="BD15" i="1"/>
  <c r="BE15" i="1"/>
  <c r="BF15" i="1"/>
  <c r="BB15" i="1"/>
  <c r="BB12" i="1" s="1"/>
  <c r="BD12" i="1"/>
  <c r="BE12" i="1"/>
  <c r="BF12" i="1"/>
  <c r="BC12" i="1"/>
  <c r="BK12" i="1"/>
  <c r="BC15" i="1"/>
  <c r="AY40" i="1"/>
  <c r="AY37" i="1" s="1"/>
  <c r="BO29" i="1"/>
  <c r="BG29" i="1"/>
  <c r="BK19" i="1" l="1"/>
  <c r="BV81" i="1" l="1"/>
  <c r="BU81" i="1"/>
  <c r="BT81" i="1"/>
  <c r="BS81" i="1"/>
  <c r="BR81" i="1"/>
  <c r="BT80" i="1"/>
  <c r="BR80" i="1"/>
  <c r="BO80" i="1"/>
  <c r="BV78" i="1"/>
  <c r="BU78" i="1"/>
  <c r="BT78" i="1"/>
  <c r="BS78" i="1"/>
  <c r="BR78" i="1"/>
  <c r="BO78" i="1" s="1"/>
  <c r="BP78" i="1"/>
  <c r="BN81" i="1"/>
  <c r="BM81" i="1"/>
  <c r="BL81" i="1"/>
  <c r="BK81" i="1"/>
  <c r="BJ81" i="1"/>
  <c r="BL80" i="1"/>
  <c r="BJ80" i="1"/>
  <c r="BG80" i="1" s="1"/>
  <c r="BN78" i="1"/>
  <c r="BM78" i="1"/>
  <c r="BL78" i="1"/>
  <c r="BK78" i="1"/>
  <c r="BJ78" i="1"/>
  <c r="BG78" i="1" s="1"/>
  <c r="BH78" i="1"/>
  <c r="AY78" i="1"/>
  <c r="BC78" i="1"/>
  <c r="BD78" i="1"/>
  <c r="BE78" i="1"/>
  <c r="BF78" i="1"/>
  <c r="BB78" i="1"/>
  <c r="BC81" i="1"/>
  <c r="BD81" i="1"/>
  <c r="BE81" i="1"/>
  <c r="BF81" i="1"/>
  <c r="BB81" i="1"/>
  <c r="BD55" i="1"/>
  <c r="BE55" i="1"/>
  <c r="BF55" i="1"/>
  <c r="BC55" i="1"/>
  <c r="BB55" i="1"/>
  <c r="BK18" i="1"/>
  <c r="BJ18" i="1"/>
  <c r="BV20" i="1"/>
  <c r="BU20" i="1"/>
  <c r="BT20" i="1"/>
  <c r="BS20" i="1"/>
  <c r="BR20" i="1"/>
  <c r="BV19" i="1"/>
  <c r="BU19" i="1"/>
  <c r="BT19" i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M19" i="1"/>
  <c r="BL19" i="1"/>
  <c r="BJ19" i="1"/>
  <c r="BN18" i="1"/>
  <c r="BM18" i="1"/>
  <c r="BL18" i="1"/>
  <c r="BC20" i="1"/>
  <c r="BD20" i="1"/>
  <c r="BE20" i="1"/>
  <c r="BF20" i="1"/>
  <c r="BB20" i="1"/>
  <c r="AY20" i="1" s="1"/>
  <c r="BC18" i="1"/>
  <c r="BD18" i="1"/>
  <c r="BE18" i="1"/>
  <c r="BF18" i="1"/>
  <c r="BB18" i="1"/>
  <c r="BB19" i="1"/>
  <c r="AY55" i="1" l="1"/>
  <c r="BB17" i="1"/>
  <c r="BD17" i="1"/>
  <c r="BE17" i="1"/>
  <c r="BF17" i="1"/>
  <c r="AY19" i="1"/>
  <c r="AY18" i="1"/>
  <c r="BC19" i="1"/>
  <c r="BC17" i="1" s="1"/>
  <c r="BD19" i="1"/>
  <c r="BE19" i="1"/>
  <c r="BF19" i="1"/>
  <c r="AU19" i="1"/>
  <c r="AV19" i="1"/>
  <c r="AW19" i="1"/>
  <c r="AX19" i="1"/>
  <c r="AT19" i="1"/>
  <c r="D27" i="1"/>
  <c r="D26" i="1"/>
  <c r="BO27" i="1"/>
  <c r="BG27" i="1"/>
  <c r="AY27" i="1"/>
  <c r="AR27" i="1"/>
  <c r="AY17" i="1" l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6" i="1" l="1"/>
  <c r="AR25" i="1"/>
  <c r="BD38" i="1" l="1"/>
  <c r="BF38" i="1"/>
  <c r="AT18" i="1" l="1"/>
  <c r="AU18" i="1"/>
  <c r="AR36" i="1"/>
  <c r="AT17" i="1" l="1"/>
  <c r="BG22" i="1"/>
  <c r="BV55" i="1" l="1"/>
  <c r="BU55" i="1"/>
  <c r="BT55" i="1"/>
  <c r="BS55" i="1"/>
  <c r="BR55" i="1"/>
  <c r="BQ55" i="1"/>
  <c r="BN55" i="1"/>
  <c r="BM55" i="1"/>
  <c r="BL55" i="1"/>
  <c r="BK55" i="1"/>
  <c r="BJ55" i="1"/>
  <c r="BI55" i="1"/>
  <c r="AZ55" i="1"/>
  <c r="BA55" i="1"/>
  <c r="BA54" i="1" s="1"/>
  <c r="BC54" i="1"/>
  <c r="BD54" i="1"/>
  <c r="BV56" i="1"/>
  <c r="BU56" i="1"/>
  <c r="BT56" i="1"/>
  <c r="BS56" i="1"/>
  <c r="BR56" i="1"/>
  <c r="BV54" i="1"/>
  <c r="BU54" i="1"/>
  <c r="BT54" i="1"/>
  <c r="BS54" i="1"/>
  <c r="BR54" i="1"/>
  <c r="BN56" i="1"/>
  <c r="BM56" i="1"/>
  <c r="BL56" i="1"/>
  <c r="BK56" i="1"/>
  <c r="BJ56" i="1"/>
  <c r="BN54" i="1"/>
  <c r="BM54" i="1"/>
  <c r="BL54" i="1"/>
  <c r="BK54" i="1"/>
  <c r="BJ54" i="1"/>
  <c r="BF56" i="1"/>
  <c r="BF54" i="1" s="1"/>
  <c r="BE56" i="1"/>
  <c r="BE54" i="1" s="1"/>
  <c r="BD56" i="1"/>
  <c r="BC56" i="1"/>
  <c r="BB56" i="1"/>
  <c r="AY66" i="1"/>
  <c r="BS40" i="1"/>
  <c r="BR40" i="1"/>
  <c r="BV39" i="1"/>
  <c r="BV37" i="1" s="1"/>
  <c r="BU39" i="1"/>
  <c r="BT39" i="1"/>
  <c r="BS39" i="1"/>
  <c r="BR39" i="1"/>
  <c r="BR37" i="1" s="1"/>
  <c r="BU38" i="1"/>
  <c r="BU37" i="1" s="1"/>
  <c r="BT38" i="1"/>
  <c r="BS38" i="1"/>
  <c r="BS37" i="1" s="1"/>
  <c r="BR38" i="1"/>
  <c r="BT37" i="1"/>
  <c r="BK40" i="1"/>
  <c r="BJ40" i="1"/>
  <c r="BN39" i="1"/>
  <c r="BN37" i="1" s="1"/>
  <c r="BM39" i="1"/>
  <c r="BL39" i="1"/>
  <c r="BK39" i="1"/>
  <c r="BJ39" i="1"/>
  <c r="BM38" i="1"/>
  <c r="BL38" i="1"/>
  <c r="BL37" i="1" s="1"/>
  <c r="BK38" i="1"/>
  <c r="BK37" i="1" s="1"/>
  <c r="BJ38" i="1"/>
  <c r="BM37" i="1"/>
  <c r="BC40" i="1"/>
  <c r="BB40" i="1"/>
  <c r="BF39" i="1"/>
  <c r="BF37" i="1" s="1"/>
  <c r="BE39" i="1"/>
  <c r="BD39" i="1"/>
  <c r="BC39" i="1"/>
  <c r="BB39" i="1"/>
  <c r="BE38" i="1"/>
  <c r="BD37" i="1"/>
  <c r="BC38" i="1"/>
  <c r="BB38" i="1"/>
  <c r="BE37" i="1"/>
  <c r="BO47" i="1"/>
  <c r="BO48" i="1"/>
  <c r="BO49" i="1"/>
  <c r="BO50" i="1"/>
  <c r="BO51" i="1"/>
  <c r="BO52" i="1"/>
  <c r="BO53" i="1"/>
  <c r="BG47" i="1"/>
  <c r="BG48" i="1"/>
  <c r="BG49" i="1"/>
  <c r="BG50" i="1"/>
  <c r="BG51" i="1"/>
  <c r="BG52" i="1"/>
  <c r="BG53" i="1"/>
  <c r="AY50" i="1"/>
  <c r="AY51" i="1"/>
  <c r="AY52" i="1"/>
  <c r="AY53" i="1"/>
  <c r="AY47" i="1"/>
  <c r="AY48" i="1"/>
  <c r="AY49" i="1"/>
  <c r="BO45" i="1"/>
  <c r="BO46" i="1"/>
  <c r="BO44" i="1"/>
  <c r="BG45" i="1"/>
  <c r="BG46" i="1"/>
  <c r="BG44" i="1"/>
  <c r="AY45" i="1"/>
  <c r="AY46" i="1"/>
  <c r="AY44" i="1"/>
  <c r="BG54" i="1" l="1"/>
  <c r="BB54" i="1"/>
  <c r="BB37" i="1"/>
  <c r="BC37" i="1"/>
  <c r="BJ37" i="1"/>
  <c r="AY54" i="1"/>
  <c r="BO55" i="1"/>
  <c r="BG55" i="1"/>
  <c r="BO54" i="1"/>
  <c r="BP15" i="1"/>
  <c r="BP17" i="1"/>
  <c r="BP21" i="1"/>
  <c r="BP39" i="1"/>
  <c r="BP14" i="1" s="1"/>
  <c r="BP54" i="1"/>
  <c r="BP55" i="1"/>
  <c r="BP56" i="1"/>
  <c r="BP69" i="1"/>
  <c r="BP70" i="1"/>
  <c r="BP82" i="1"/>
  <c r="BO86" i="1"/>
  <c r="BO85" i="1"/>
  <c r="BO84" i="1"/>
  <c r="BO83" i="1"/>
  <c r="BV82" i="1"/>
  <c r="BU82" i="1"/>
  <c r="BT82" i="1"/>
  <c r="BS82" i="1"/>
  <c r="BO77" i="1"/>
  <c r="BO74" i="1"/>
  <c r="BO73" i="1"/>
  <c r="BO72" i="1"/>
  <c r="BV70" i="1"/>
  <c r="BV69" i="1" s="1"/>
  <c r="BU70" i="1"/>
  <c r="BU13" i="1" s="1"/>
  <c r="BT70" i="1"/>
  <c r="BS70" i="1"/>
  <c r="BS69" i="1" s="1"/>
  <c r="BR70" i="1"/>
  <c r="BR69" i="1" s="1"/>
  <c r="BU69" i="1"/>
  <c r="BO68" i="1"/>
  <c r="BO67" i="1"/>
  <c r="BO62" i="1"/>
  <c r="BO61" i="1"/>
  <c r="BO60" i="1"/>
  <c r="BO59" i="1"/>
  <c r="BO58" i="1"/>
  <c r="BO57" i="1"/>
  <c r="BO42" i="1"/>
  <c r="BO41" i="1"/>
  <c r="BQ39" i="1"/>
  <c r="BQ14" i="1" s="1"/>
  <c r="BO38" i="1"/>
  <c r="BO28" i="1"/>
  <c r="BO26" i="1"/>
  <c r="BO25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5" i="1"/>
  <c r="K74" i="1"/>
  <c r="R74" i="1"/>
  <c r="AA74" i="1"/>
  <c r="AR74" i="1"/>
  <c r="AY74" i="1"/>
  <c r="BG74" i="1"/>
  <c r="R29" i="1"/>
  <c r="BU12" i="1" l="1"/>
  <c r="D74" i="1"/>
  <c r="BU17" i="1"/>
  <c r="BO82" i="1"/>
  <c r="BP13" i="1"/>
  <c r="BQ37" i="1"/>
  <c r="BQ12" i="1"/>
  <c r="BS14" i="1"/>
  <c r="BR13" i="1"/>
  <c r="BO18" i="1"/>
  <c r="BO21" i="1"/>
  <c r="BT17" i="1"/>
  <c r="BO17" i="1" s="1"/>
  <c r="BP12" i="1"/>
  <c r="BO19" i="1"/>
  <c r="BO56" i="1"/>
  <c r="BO70" i="1"/>
  <c r="BO69" i="1" s="1"/>
  <c r="BP37" i="1"/>
  <c r="BS13" i="1"/>
  <c r="BR14" i="1"/>
  <c r="BV14" i="1"/>
  <c r="BT69" i="1"/>
  <c r="BO39" i="1"/>
  <c r="BO37" i="1" s="1"/>
  <c r="BT14" i="1"/>
  <c r="BT13" i="1"/>
  <c r="AU21" i="1"/>
  <c r="BO15" i="1" l="1"/>
  <c r="BV12" i="1"/>
  <c r="BS12" i="1"/>
  <c r="BO14" i="1"/>
  <c r="BO13" i="1"/>
  <c r="BR12" i="1"/>
  <c r="BT12" i="1"/>
  <c r="AR22" i="1"/>
  <c r="AR48" i="1"/>
  <c r="AU38" i="1"/>
  <c r="BO12" i="1" l="1"/>
  <c r="AU33" i="1"/>
  <c r="AU29" i="1"/>
  <c r="BI19" i="1" l="1"/>
  <c r="BA19" i="1"/>
  <c r="AU17" i="1"/>
  <c r="AR19" i="1" l="1"/>
  <c r="AU54" i="1" l="1"/>
  <c r="AU56" i="1"/>
  <c r="BG60" i="1"/>
  <c r="AY60" i="1"/>
  <c r="AI60" i="1"/>
  <c r="AR60" i="1"/>
  <c r="AT54" i="1"/>
  <c r="AU39" i="1"/>
  <c r="D60" i="1" l="1"/>
  <c r="AT40" i="1"/>
  <c r="AT39" i="1"/>
  <c r="AT14" i="1" s="1"/>
  <c r="AT38" i="1"/>
  <c r="AT37" i="1" l="1"/>
  <c r="AV15" i="1"/>
  <c r="AU40" i="1" l="1"/>
  <c r="AR44" i="1"/>
  <c r="AU37" i="1" l="1"/>
  <c r="AU15" i="1"/>
  <c r="AR40" i="1"/>
  <c r="AR45" i="1"/>
  <c r="AW38" i="1" l="1"/>
  <c r="AR33" i="1" l="1"/>
  <c r="AR30" i="1"/>
  <c r="AU55" i="1"/>
  <c r="AT55" i="1"/>
  <c r="AR66" i="1"/>
  <c r="AR46" i="1" l="1"/>
  <c r="D46" i="1" s="1"/>
  <c r="AK21" i="1" l="1"/>
  <c r="AY82" i="1" l="1"/>
  <c r="BI39" i="1" l="1"/>
  <c r="BA39" i="1" l="1"/>
  <c r="BD70" i="1" l="1"/>
  <c r="AY73" i="1"/>
  <c r="BB80" i="1" l="1"/>
  <c r="AV38" i="1"/>
  <c r="AR51" i="1"/>
  <c r="BG86" i="1"/>
  <c r="BG85" i="1"/>
  <c r="BG84" i="1"/>
  <c r="BG83" i="1"/>
  <c r="BN82" i="1"/>
  <c r="BM82" i="1"/>
  <c r="BL82" i="1"/>
  <c r="BK82" i="1"/>
  <c r="BH82" i="1"/>
  <c r="BG77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J69" i="1" s="1"/>
  <c r="BH70" i="1"/>
  <c r="BH69" i="1" s="1"/>
  <c r="BG68" i="1"/>
  <c r="BG67" i="1"/>
  <c r="BG62" i="1"/>
  <c r="BG61" i="1"/>
  <c r="BG59" i="1"/>
  <c r="BG58" i="1"/>
  <c r="BG57" i="1"/>
  <c r="BH56" i="1"/>
  <c r="BH55" i="1"/>
  <c r="BH54" i="1"/>
  <c r="BH13" i="1" s="1"/>
  <c r="BG42" i="1"/>
  <c r="BG41" i="1"/>
  <c r="BM14" i="1"/>
  <c r="BH39" i="1"/>
  <c r="BG38" i="1"/>
  <c r="BI37" i="1"/>
  <c r="BG28" i="1"/>
  <c r="BG26" i="1"/>
  <c r="BG25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G82" i="1" l="1"/>
  <c r="BL14" i="1"/>
  <c r="BG56" i="1"/>
  <c r="BI12" i="1"/>
  <c r="BN14" i="1"/>
  <c r="BG39" i="1"/>
  <c r="BG37" i="1" s="1"/>
  <c r="BJ13" i="1"/>
  <c r="BJ12" i="1" s="1"/>
  <c r="AR38" i="1"/>
  <c r="BN13" i="1"/>
  <c r="BG18" i="1"/>
  <c r="BH14" i="1"/>
  <c r="BH12" i="1" s="1"/>
  <c r="BG70" i="1"/>
  <c r="BG69" i="1" s="1"/>
  <c r="BG15" i="1"/>
  <c r="BM13" i="1"/>
  <c r="BM12" i="1" s="1"/>
  <c r="BK17" i="1"/>
  <c r="BG17" i="1" s="1"/>
  <c r="BH37" i="1"/>
  <c r="BK13" i="1"/>
  <c r="BL13" i="1"/>
  <c r="BL12" i="1" s="1"/>
  <c r="BG14" i="1" l="1"/>
  <c r="BN12" i="1"/>
  <c r="BG12" i="1" s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43" i="1" l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D55" i="1" l="1"/>
  <c r="R41" i="1"/>
  <c r="AL80" i="1" l="1"/>
  <c r="AL78" i="1" s="1"/>
  <c r="AD80" i="1"/>
  <c r="AI87" i="1"/>
  <c r="AY62" i="1"/>
  <c r="AY61" i="1"/>
  <c r="AJ38" i="1"/>
  <c r="AC38" i="1"/>
  <c r="AM38" i="1"/>
  <c r="AI51" i="1"/>
  <c r="AI38" i="1" l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AZ56" i="1" l="1"/>
  <c r="AZ54" i="1" s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R56" i="1" l="1"/>
  <c r="AF54" i="1"/>
  <c r="AI55" i="1"/>
  <c r="AR55" i="1"/>
  <c r="R56" i="1"/>
  <c r="AR15" i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D55" i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D77" i="1" s="1"/>
  <c r="AR77" i="1"/>
  <c r="AY77" i="1"/>
  <c r="AI77" i="1"/>
  <c r="AA77" i="1"/>
  <c r="R77" i="1"/>
  <c r="R72" i="1" l="1"/>
  <c r="D72" i="1" s="1"/>
  <c r="AI53" i="1"/>
  <c r="R53" i="1" l="1"/>
  <c r="R51" i="1"/>
  <c r="R50" i="1"/>
  <c r="K51" i="1"/>
  <c r="K50" i="1"/>
  <c r="D51" i="1" l="1"/>
  <c r="D50" i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l="1"/>
  <c r="K41" i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E82" i="1"/>
  <c r="BD82" i="1"/>
  <c r="BC82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AZ13" i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D52" i="1" s="1"/>
  <c r="AH38" i="1"/>
  <c r="AG38" i="1"/>
  <c r="AF38" i="1"/>
  <c r="Z38" i="1"/>
  <c r="X38" i="1"/>
  <c r="T38" i="1"/>
  <c r="S38" i="1"/>
  <c r="Q38" i="1"/>
  <c r="P38" i="1"/>
  <c r="O38" i="1"/>
  <c r="L38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K49" i="1"/>
  <c r="K48" i="1"/>
  <c r="D48" i="1" s="1"/>
  <c r="AV14" i="1" l="1"/>
  <c r="AV37" i="1"/>
  <c r="AG13" i="1"/>
  <c r="AW14" i="1"/>
  <c r="AW12" i="1" s="1"/>
  <c r="AW37" i="1"/>
  <c r="AP13" i="1"/>
  <c r="AP12" i="1" s="1"/>
  <c r="AX14" i="1"/>
  <c r="AX37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D14" i="1"/>
  <c r="AZ14" i="1"/>
  <c r="AZ12" i="1" s="1"/>
  <c r="AZ37" i="1"/>
  <c r="BE14" i="1"/>
  <c r="BB14" i="1"/>
  <c r="BF14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13" i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29" i="1"/>
  <c r="P21" i="1"/>
  <c r="AR17" i="1" l="1"/>
  <c r="AX12" i="1"/>
  <c r="AN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2" i="1"/>
  <c r="AR41" i="1"/>
  <c r="AY42" i="1"/>
  <c r="AY41" i="1"/>
  <c r="AI42" i="1" l="1"/>
  <c r="D42" i="1" s="1"/>
  <c r="AI41" i="1"/>
  <c r="D41" i="1" s="1"/>
  <c r="AI29" i="1" l="1"/>
  <c r="AA49" i="1" l="1"/>
  <c r="D49" i="1" s="1"/>
  <c r="AR49" i="1"/>
  <c r="AP37" i="1"/>
  <c r="AO37" i="1"/>
  <c r="AQ21" i="1"/>
  <c r="AQ37" i="1" l="1"/>
  <c r="AY28" i="1" l="1"/>
  <c r="AY58" i="1" l="1"/>
  <c r="AR58" i="1"/>
  <c r="AG37" i="1"/>
  <c r="AF37" i="1"/>
  <c r="AR29" i="1"/>
  <c r="AY26" i="1"/>
  <c r="AG21" i="1"/>
  <c r="AF21" i="1"/>
  <c r="BC13" i="1"/>
  <c r="AZ21" i="1"/>
  <c r="AY21" i="1" s="1"/>
  <c r="AW21" i="1"/>
  <c r="AY13" i="1" l="1"/>
  <c r="AY12" i="1"/>
  <c r="AI82" i="1"/>
  <c r="AI70" i="1"/>
  <c r="AX21" i="1"/>
  <c r="AY69" i="1"/>
  <c r="AY68" i="1"/>
  <c r="AY59" i="1"/>
  <c r="AY25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9" i="1"/>
  <c r="D29" i="1" s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8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W17" i="1" l="1"/>
  <c r="R17" i="1" l="1"/>
  <c r="AA73" i="1" l="1"/>
  <c r="AA68" i="1"/>
  <c r="AA62" i="1"/>
  <c r="AA61" i="1"/>
  <c r="AA59" i="1"/>
  <c r="AA57" i="1"/>
  <c r="AA47" i="1"/>
  <c r="AA28" i="1"/>
  <c r="AA24" i="1"/>
  <c r="AA23" i="1"/>
  <c r="AA22" i="1"/>
  <c r="AR73" i="1"/>
  <c r="AR68" i="1"/>
  <c r="AR62" i="1"/>
  <c r="AR61" i="1"/>
  <c r="AR59" i="1"/>
  <c r="AR57" i="1"/>
  <c r="AR47" i="1"/>
  <c r="AR28" i="1"/>
  <c r="AR24" i="1"/>
  <c r="AR23" i="1"/>
  <c r="K73" i="1"/>
  <c r="K68" i="1"/>
  <c r="K62" i="1"/>
  <c r="K61" i="1"/>
  <c r="K59" i="1"/>
  <c r="K58" i="1"/>
  <c r="K57" i="1"/>
  <c r="K47" i="1"/>
  <c r="K28" i="1"/>
  <c r="K26" i="1"/>
  <c r="K24" i="1"/>
  <c r="K22" i="1"/>
  <c r="D61" i="1" l="1"/>
  <c r="R73" i="1"/>
  <c r="D73" i="1" s="1"/>
  <c r="R68" i="1"/>
  <c r="D68" i="1" s="1"/>
  <c r="R62" i="1"/>
  <c r="D62" i="1" s="1"/>
  <c r="R61" i="1"/>
  <c r="R59" i="1"/>
  <c r="D59" i="1" s="1"/>
  <c r="R58" i="1"/>
  <c r="D58" i="1" s="1"/>
  <c r="R57" i="1"/>
  <c r="D57" i="1" s="1"/>
  <c r="R47" i="1"/>
  <c r="D47" i="1" s="1"/>
  <c r="R28" i="1"/>
  <c r="D28" i="1" s="1"/>
  <c r="R26" i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8" i="1"/>
  <c r="F22" i="1"/>
  <c r="F14" i="1"/>
  <c r="E70" i="1"/>
  <c r="E54" i="1"/>
  <c r="E18" i="1"/>
  <c r="E14" i="1"/>
  <c r="H58" i="1"/>
  <c r="H37" i="1"/>
  <c r="D23" i="1" l="1"/>
  <c r="D25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<sst xmlns="http://schemas.openxmlformats.org/spreadsheetml/2006/main" count="276" uniqueCount="86">
  <si>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</si>
  <si>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</si>
  <si>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</si>
  <si>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</si>
  <si>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</si>
  <si>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</si>
  <si>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</si>
  <si>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</si>
  <si>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</si>
  <si>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</si>
  <si>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</si>
  <si>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</si>
  <si>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</si>
  <si>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</si>
  <si>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</si>
  <si>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</si>
  <si>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</si>
  <si>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</si>
  <si>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</si>
  <si>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</si>
  <si>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</si>
  <si>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</si>
  <si>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</si>
  <si>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</si>
  <si>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</si>
  <si>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</si>
  <si>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</si>
  <si>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</si>
  <si>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</si>
  <si>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</si>
  <si>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</si>
  <si>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</si>
  <si>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</si>
  <si>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</si>
  <si>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</si>
  <si>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</si>
  <si>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</si>
  <si>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</si>
  <si>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</si>
  <si>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</si>
  <si>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</si>
  <si>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</si>
  <si>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</si>
  <si>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</si>
  <si>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</si>
  <si>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</si>
  <si>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</si>
  <si>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</si>
  <si>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</si>
  <si>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</si>
  <si>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</si>
  <si>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</si>
  <si>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</si>
  <si>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</si>
  <si>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</si>
  <si>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</si>
  <si>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</si>
  <si>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</si>
  <si>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</si>
  <si>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</si>
  <si>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</si>
  <si>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</si>
  <si>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</si>
  <si>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</si>
  <si>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</si>
  <si>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</si>
  <si>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</si>
  <si>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</si>
  <si>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</si>
  <si>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</si>
  <si>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</si>
  <si>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</si>
  <si>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</si>
  <si>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</si>
  <si>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</si>
  <si>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</si>
  <si>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</si>
  <si>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</si>
  <si>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</si>
  <si>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</si>
  <si>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</si>
  <si>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</si>
  <si>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</si>
  <si>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</si>
  <si>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 xml:space="preserve">Приложение 2
к изменениям, вносимым в постановление администрации МР «Печора»
 от 31.12.2019 г. № 1670 
                              </t>
  </si>
  <si>
    <t>Основное мероприятие 1.1.4.
Реализация мероприятий по модернизации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</si>
</sst>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Y29" sqref="AY29:AY36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20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9.85546875" style="4" bestFit="1" customWidth="1"/>
    <col min="45" max="45" width="6.28515625" style="4" hidden="1" customWidth="1"/>
    <col min="46" max="46" width="10" style="4" customWidth="1"/>
    <col min="47" max="47" width="10.28515625" style="4" customWidth="1"/>
    <col min="48" max="48" width="7.7109375" style="4" bestFit="1" customWidth="1"/>
    <col min="49" max="49" width="6" style="4" customWidth="1"/>
    <col min="50" max="50" width="6.28515625" style="4" bestFit="1" customWidth="1"/>
    <col min="51" max="51" width="10.5703125" style="4" customWidth="1"/>
    <col min="52" max="53" width="7.7109375" style="4" hidden="1" customWidth="1"/>
    <col min="54" max="54" width="8.7109375" style="4" bestFit="1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06" t="s">
        <v>84</v>
      </c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</row>
    <row r="2" spans="1:74" s="4" customFormat="1" ht="42" customHeight="1" x14ac:dyDescent="0.2">
      <c r="A2" s="15" t="s">
        <v>80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</row>
    <row r="3" spans="1:74" s="4" customFormat="1" ht="24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06" t="s">
        <v>60</v>
      </c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</row>
    <row r="4" spans="1:74" s="4" customFormat="1" ht="31.5" customHeight="1" x14ac:dyDescent="0.2">
      <c r="A4" s="15"/>
      <c r="B4" s="4" t="s">
        <v>80</v>
      </c>
      <c r="D4" s="4" t="s">
        <v>64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80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</row>
    <row r="6" spans="1:74" ht="22.5" customHeight="1" x14ac:dyDescent="0.35">
      <c r="A6" s="96" t="s">
        <v>50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0" t="s">
        <v>4</v>
      </c>
      <c r="B8" s="101" t="s">
        <v>5</v>
      </c>
      <c r="C8" s="101" t="s">
        <v>0</v>
      </c>
      <c r="D8" s="107" t="s">
        <v>1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9"/>
    </row>
    <row r="9" spans="1:74" ht="25.15" customHeight="1" x14ac:dyDescent="0.2">
      <c r="A9" s="134"/>
      <c r="B9" s="135"/>
      <c r="C9" s="101"/>
      <c r="D9" s="101" t="s">
        <v>2</v>
      </c>
      <c r="E9" s="101"/>
      <c r="F9" s="101"/>
      <c r="G9" s="101"/>
      <c r="H9" s="101"/>
      <c r="I9" s="101"/>
      <c r="J9" s="101"/>
      <c r="K9" s="101" t="s">
        <v>28</v>
      </c>
      <c r="L9" s="101"/>
      <c r="M9" s="101"/>
      <c r="N9" s="101"/>
      <c r="O9" s="101"/>
      <c r="P9" s="101"/>
      <c r="Q9" s="101"/>
      <c r="R9" s="101" t="s">
        <v>27</v>
      </c>
      <c r="S9" s="101"/>
      <c r="T9" s="101"/>
      <c r="U9" s="101"/>
      <c r="V9" s="101"/>
      <c r="W9" s="101"/>
      <c r="X9" s="101"/>
      <c r="Y9" s="101"/>
      <c r="Z9" s="101"/>
      <c r="AA9" s="101" t="s">
        <v>26</v>
      </c>
      <c r="AB9" s="139"/>
      <c r="AC9" s="139"/>
      <c r="AD9" s="139"/>
      <c r="AE9" s="139"/>
      <c r="AF9" s="139"/>
      <c r="AG9" s="139"/>
      <c r="AH9" s="139"/>
      <c r="AI9" s="122" t="s">
        <v>25</v>
      </c>
      <c r="AJ9" s="123"/>
      <c r="AK9" s="123"/>
      <c r="AL9" s="123"/>
      <c r="AM9" s="123"/>
      <c r="AN9" s="123"/>
      <c r="AO9" s="123"/>
      <c r="AP9" s="123"/>
      <c r="AQ9" s="133"/>
      <c r="AR9" s="124" t="s">
        <v>24</v>
      </c>
      <c r="AS9" s="125"/>
      <c r="AT9" s="125"/>
      <c r="AU9" s="125"/>
      <c r="AV9" s="125"/>
      <c r="AW9" s="125"/>
      <c r="AX9" s="126"/>
      <c r="AY9" s="122" t="s">
        <v>23</v>
      </c>
      <c r="AZ9" s="123"/>
      <c r="BA9" s="123"/>
      <c r="BB9" s="123"/>
      <c r="BC9" s="123"/>
      <c r="BD9" s="123"/>
      <c r="BE9" s="123"/>
      <c r="BF9" s="123"/>
      <c r="BG9" s="122" t="s">
        <v>79</v>
      </c>
      <c r="BH9" s="123"/>
      <c r="BI9" s="123"/>
      <c r="BJ9" s="123"/>
      <c r="BK9" s="123"/>
      <c r="BL9" s="123"/>
      <c r="BM9" s="123"/>
      <c r="BN9" s="123"/>
      <c r="BO9" s="110" t="s">
        <v>83</v>
      </c>
      <c r="BP9" s="111"/>
      <c r="BQ9" s="111"/>
      <c r="BR9" s="111"/>
      <c r="BS9" s="111"/>
      <c r="BT9" s="111"/>
      <c r="BU9" s="111"/>
      <c r="BV9" s="112"/>
    </row>
    <row r="10" spans="1:74" ht="138" customHeight="1" x14ac:dyDescent="0.2">
      <c r="A10" s="131"/>
      <c r="B10" s="135"/>
      <c r="C10" s="101"/>
      <c r="D10" s="101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61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61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61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7" t="s">
        <v>51</v>
      </c>
      <c r="B12" s="31"/>
      <c r="C12" s="29" t="s">
        <v>6</v>
      </c>
      <c r="D12" s="39">
        <f>K12+R12+AA12+AI12+AR12+AY12+BG12+BO12</f>
        <v>2364459.2000000002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200053.59999999998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48221.599999999999</v>
      </c>
      <c r="BC12" s="39">
        <f>BC13+BC14+BC15+BC16</f>
        <v>146326.39999999999</v>
      </c>
      <c r="BD12" s="39">
        <f t="shared" ref="BD12:BF12" si="7">BD13+BD14+BD15+BD16</f>
        <v>5286.8</v>
      </c>
      <c r="BE12" s="39">
        <f t="shared" si="7"/>
        <v>6.9</v>
      </c>
      <c r="BF12" s="39">
        <f t="shared" si="7"/>
        <v>211.9</v>
      </c>
      <c r="BG12" s="39">
        <f>BH12+BI12+BJ12+BK12+BL12+BM12+BN12</f>
        <v>145532.9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44703.200000000004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6.9</v>
      </c>
      <c r="BN12" s="51">
        <f t="shared" si="9"/>
        <v>201.9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8"/>
      <c r="B13" s="31" t="s">
        <v>7</v>
      </c>
      <c r="C13" s="31" t="s">
        <v>7</v>
      </c>
      <c r="D13" s="48">
        <f t="shared" ref="D13:D21" si="12">K13+R13+AA13+AI13+AR13+AY13+BG13+BO13</f>
        <v>1303949.2</v>
      </c>
      <c r="E13" s="14" t="e">
        <f t="shared" ref="E13:J13" si="13">E18+E38+E54+E68+E70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8" si="14">L13+M13+N13+O13+P13+Q13</f>
        <v>182358.39999999999</v>
      </c>
      <c r="L13" s="14">
        <f>L18+L38+L54+L70</f>
        <v>13597.4</v>
      </c>
      <c r="M13" s="14">
        <f>M18+M38+M54+M80+AP18</f>
        <v>99716.4</v>
      </c>
      <c r="N13" s="14">
        <f>N18+N38+N54+N70+N80</f>
        <v>37369.5</v>
      </c>
      <c r="O13" s="14">
        <f>O18+O38+O54+O70+O78</f>
        <v>31442.2</v>
      </c>
      <c r="P13" s="14">
        <f>P18+P38+P54+P70</f>
        <v>65.900000000000006</v>
      </c>
      <c r="Q13" s="14">
        <f>Q18+Q38+Q54+Q70</f>
        <v>167</v>
      </c>
      <c r="R13" s="14">
        <f>S13+T13+U13+V13+W13+X13+Y13+Z13</f>
        <v>258702.69999999998</v>
      </c>
      <c r="S13" s="32">
        <f>S18+S38+S54+S70+S78</f>
        <v>77906.3</v>
      </c>
      <c r="T13" s="32">
        <v>0</v>
      </c>
      <c r="U13" s="32">
        <f>U18+U38+U54+U78</f>
        <v>86764.1</v>
      </c>
      <c r="V13" s="32">
        <f>V18+V38+V54+V70</f>
        <v>51650.599999999991</v>
      </c>
      <c r="W13" s="32">
        <f>W38+W54+W70+W80+W18</f>
        <v>42120.3</v>
      </c>
      <c r="X13" s="32">
        <v>0</v>
      </c>
      <c r="Y13" s="32">
        <f>Y38+Y54</f>
        <v>98.5</v>
      </c>
      <c r="Z13" s="32">
        <f>Z38+Z54</f>
        <v>162.9</v>
      </c>
      <c r="AA13" s="32">
        <f>AB13+AC13+AD13+AE13+AF13+AG13+AH13</f>
        <v>217849.19999999998</v>
      </c>
      <c r="AB13" s="14">
        <f>AB18+AB38+AB54+AB70</f>
        <v>33158.199999999997</v>
      </c>
      <c r="AC13" s="32">
        <f>AC18+AC38+AC54+AC70+AC78</f>
        <v>135320.69999999998</v>
      </c>
      <c r="AD13" s="32">
        <f>AD18+AD38+AD70+AD80+AM65+AD55</f>
        <v>41439.600000000006</v>
      </c>
      <c r="AE13" s="14">
        <f>AE18+AE38+AE54+AE70+AE78</f>
        <v>7633.6</v>
      </c>
      <c r="AF13" s="14">
        <f>AF18+AF38+AF54+AF70</f>
        <v>115.2</v>
      </c>
      <c r="AG13" s="14">
        <f>AG18+AG38+AG54+AG70</f>
        <v>0</v>
      </c>
      <c r="AH13" s="14">
        <f>AH18+AH38+AH54+AH70</f>
        <v>181.9</v>
      </c>
      <c r="AI13" s="14">
        <f>AJ13+AK13+AL13+AM13+AN13+AO13+AP13+AQ13</f>
        <v>142512</v>
      </c>
      <c r="AJ13" s="14">
        <f>AJ18+AJ38+AJ54+AJ70</f>
        <v>1342.9</v>
      </c>
      <c r="AK13" s="14">
        <f>AK18+AK38+AK54+AK70+AK78</f>
        <v>62453.1</v>
      </c>
      <c r="AL13" s="14">
        <f>AL18+AL38+AL54+AL70+AL78</f>
        <v>70939</v>
      </c>
      <c r="AM13" s="14">
        <f>AM18+AM38+AM54+AM70+AM78</f>
        <v>7469.9000000000005</v>
      </c>
      <c r="AN13" s="14">
        <f>AN18+AN38+AN54+AN70</f>
        <v>115.2</v>
      </c>
      <c r="AO13" s="14">
        <f>AO18+AO38+AO54+AO70</f>
        <v>0</v>
      </c>
      <c r="AP13" s="14">
        <f>AP18+AP38+AP54+AP70</f>
        <v>0</v>
      </c>
      <c r="AQ13" s="14">
        <f>AQ18+AQ38+AQ54+AQ70</f>
        <v>191.9</v>
      </c>
      <c r="AR13" s="45">
        <f>AS13+AT13+AU13+AV13+AW13+AX13</f>
        <v>203231.80000000002</v>
      </c>
      <c r="AS13" s="45">
        <f>AS18+AS38+AS54+AS70</f>
        <v>0</v>
      </c>
      <c r="AT13" s="45">
        <f>AT18+AT38+AT55+AT70+AT80</f>
        <v>112327.70000000001</v>
      </c>
      <c r="AU13" s="45">
        <f>AU18+AU38+AU55+AU70+AU80</f>
        <v>86480.9</v>
      </c>
      <c r="AV13" s="45">
        <f>AV18+AV38+AV54+AV70+AV78</f>
        <v>4238.6000000000004</v>
      </c>
      <c r="AW13" s="45">
        <f>AW18+AW38+AW54+AW70</f>
        <v>24.200000000000003</v>
      </c>
      <c r="AX13" s="45">
        <f>AX18+AX38+AX54+AX70</f>
        <v>160.4</v>
      </c>
      <c r="AY13" s="48">
        <f t="shared" ref="AY13:AY16" si="15">AZ13+BA13+BB13+BC13+BD13+BE13+BF13</f>
        <v>109231.49999999999</v>
      </c>
      <c r="AZ13" s="48">
        <f>AZ18+AZ38+AZ54+AZ70</f>
        <v>0</v>
      </c>
      <c r="BA13" s="48">
        <f>BA18+BA38+BA54+BA70</f>
        <v>0</v>
      </c>
      <c r="BB13" s="48">
        <f>BB18+BB38+BB54+BB70+BB78</f>
        <v>47064.299999999996</v>
      </c>
      <c r="BC13" s="48">
        <f>BC18+BC38+BC54+BC70+BC78</f>
        <v>56661.599999999999</v>
      </c>
      <c r="BD13" s="48">
        <f>BD18+BD38+BD54+BD70+BD78</f>
        <v>5286.8</v>
      </c>
      <c r="BE13" s="48">
        <f>BE18+BE38+BE54+BE70</f>
        <v>6.9</v>
      </c>
      <c r="BF13" s="48">
        <f>BF18+BF38+BF54+BF70</f>
        <v>211.9</v>
      </c>
      <c r="BG13" s="48">
        <f t="shared" ref="BG13:BG16" si="16">BH13+BI13+BJ13+BK13+BL13+BM13+BN13</f>
        <v>93107.999999999985</v>
      </c>
      <c r="BH13" s="48">
        <f>BH18+BH38+BH54+BH70</f>
        <v>0</v>
      </c>
      <c r="BI13" s="48">
        <f>BI18+BI38+BI54+BI70</f>
        <v>0</v>
      </c>
      <c r="BJ13" s="48">
        <f>BJ18+BJ38+BJ54+BJ70+BJ78</f>
        <v>44505.200000000004</v>
      </c>
      <c r="BK13" s="48">
        <f>BK18+BK38+BK54+BK70+BK78</f>
        <v>43537.2</v>
      </c>
      <c r="BL13" s="48">
        <f>BL18+BL38+BL54+BL70+BL78</f>
        <v>4856.8</v>
      </c>
      <c r="BM13" s="48">
        <f>BM18+BM38+BM54+BM70</f>
        <v>6.9</v>
      </c>
      <c r="BN13" s="50">
        <f>BN18+BN38+BN54+BN70</f>
        <v>201.9</v>
      </c>
      <c r="BO13" s="33">
        <f>BP13+BQ13+BR13+BS13+BT13+BU13+BV13</f>
        <v>96955.599999999991</v>
      </c>
      <c r="BP13" s="33">
        <f>BP18+BP38+BP54+BP70</f>
        <v>0</v>
      </c>
      <c r="BQ13" s="33">
        <f>BQ18+BQ38+BQ54+BQ70</f>
        <v>0</v>
      </c>
      <c r="BR13" s="33">
        <f>BR18+BR38+BR54+BR70+BR78</f>
        <v>44181.100000000006</v>
      </c>
      <c r="BS13" s="33">
        <f>BS18+BS38+BS54+BS70+BS78</f>
        <v>47698.5</v>
      </c>
      <c r="BT13" s="33">
        <f>BT18+BT38+BT54+BT70+BT78</f>
        <v>4867.2</v>
      </c>
      <c r="BU13" s="33">
        <f>BU18+BU38+BU54+BU70</f>
        <v>6.9</v>
      </c>
      <c r="BV13" s="33">
        <f>BV18+BV38+BV54+BV70</f>
        <v>201.9</v>
      </c>
    </row>
    <row r="14" spans="1:74" s="12" customFormat="1" ht="66.75" customHeight="1" x14ac:dyDescent="0.2">
      <c r="A14" s="128"/>
      <c r="B14" s="31" t="s">
        <v>10</v>
      </c>
      <c r="C14" s="31" t="s">
        <v>10</v>
      </c>
      <c r="D14" s="48">
        <f t="shared" si="12"/>
        <v>726381.7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L39</f>
        <v>19280.599999999999</v>
      </c>
      <c r="M14" s="14">
        <f t="shared" si="17"/>
        <v>15328.5</v>
      </c>
      <c r="N14" s="14">
        <f>N39</f>
        <v>1487.4</v>
      </c>
      <c r="O14" s="14">
        <f t="shared" ref="O14:BF14" si="18">O39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S39</f>
        <v>135392.79999999999</v>
      </c>
      <c r="T14" s="32">
        <v>0</v>
      </c>
      <c r="U14" s="32">
        <f>U39</f>
        <v>6390.9000000000005</v>
      </c>
      <c r="V14" s="32">
        <f>V39+V72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AD39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AK39</f>
        <v>81929.100000000006</v>
      </c>
      <c r="AL14" s="14">
        <f>AL39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AT39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50208.700000000004</v>
      </c>
      <c r="AZ14" s="48">
        <f t="shared" si="18"/>
        <v>0</v>
      </c>
      <c r="BA14" s="48">
        <f t="shared" si="18"/>
        <v>0</v>
      </c>
      <c r="BB14" s="48">
        <f t="shared" si="18"/>
        <v>94.9</v>
      </c>
      <c r="BC14" s="48">
        <f t="shared" si="18"/>
        <v>50113.8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BH39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BP39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8"/>
      <c r="B15" s="31" t="s">
        <v>17</v>
      </c>
      <c r="C15" s="31" t="s">
        <v>17</v>
      </c>
      <c r="D15" s="48">
        <f t="shared" si="12"/>
        <v>298681.19999999995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U19+U40</f>
        <v>2374.8000000000002</v>
      </c>
      <c r="V15" s="32">
        <f>V19+V40+V81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AC19+AC40</f>
        <v>33282.400000000001</v>
      </c>
      <c r="AD15" s="32">
        <f>AD19+AD40+AD56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AI19+AI40</f>
        <v>105965.59999999999</v>
      </c>
      <c r="AJ15" s="14">
        <f t="shared" si="22"/>
        <v>0</v>
      </c>
      <c r="AK15" s="14">
        <f>AK19+AK40+AK56+AK81</f>
        <v>61529.2</v>
      </c>
      <c r="AL15" s="14">
        <f>AL19+AL40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AR19+AR40+AR56</f>
        <v>38868.5</v>
      </c>
      <c r="AS15" s="45">
        <f t="shared" si="22"/>
        <v>0</v>
      </c>
      <c r="AT15" s="45">
        <f>AT19+AT40+AT56</f>
        <v>584.9</v>
      </c>
      <c r="AU15" s="45">
        <f>AU19+AU40+AU56</f>
        <v>38283.599999999999</v>
      </c>
      <c r="AV15" s="45">
        <f>AV19+AV40</f>
        <v>0</v>
      </c>
      <c r="AW15" s="45">
        <f t="shared" si="22"/>
        <v>0</v>
      </c>
      <c r="AX15" s="45">
        <f t="shared" si="22"/>
        <v>0</v>
      </c>
      <c r="AY15" s="48">
        <f t="shared" si="15"/>
        <v>40613.399999999994</v>
      </c>
      <c r="AZ15" s="48">
        <f t="shared" si="22"/>
        <v>0</v>
      </c>
      <c r="BA15" s="48">
        <f t="shared" si="22"/>
        <v>0</v>
      </c>
      <c r="BB15" s="48">
        <f>BB19+BB40</f>
        <v>1062.4000000000001</v>
      </c>
      <c r="BC15" s="48">
        <f>BC19+BC40</f>
        <v>39550.999999999993</v>
      </c>
      <c r="BD15" s="94">
        <f t="shared" ref="BD15:BF15" si="23">BD19+BD40</f>
        <v>0</v>
      </c>
      <c r="BE15" s="94">
        <f t="shared" si="23"/>
        <v>0</v>
      </c>
      <c r="BF15" s="94">
        <f t="shared" si="23"/>
        <v>0</v>
      </c>
      <c r="BG15" s="48">
        <f t="shared" si="16"/>
        <v>6589.6</v>
      </c>
      <c r="BH15" s="48">
        <f t="shared" ref="BH15:BI15" si="24">BH19</f>
        <v>0</v>
      </c>
      <c r="BI15" s="48">
        <f t="shared" si="24"/>
        <v>0</v>
      </c>
      <c r="BJ15" s="48">
        <f>BJ19+BJ40</f>
        <v>0</v>
      </c>
      <c r="BK15" s="94">
        <f t="shared" ref="BK15:BN15" si="25">BK19+BK40</f>
        <v>6589.6</v>
      </c>
      <c r="BL15" s="94">
        <f t="shared" si="25"/>
        <v>0</v>
      </c>
      <c r="BM15" s="94">
        <f t="shared" si="25"/>
        <v>0</v>
      </c>
      <c r="BN15" s="94">
        <f t="shared" si="25"/>
        <v>0</v>
      </c>
      <c r="BO15" s="33">
        <f>BP15+BQ15+BR15+BS15+BT15+BU15+BV15</f>
        <v>4036.8</v>
      </c>
      <c r="BP15" s="33">
        <f t="shared" ref="BP15:BQ15" si="26">BP19</f>
        <v>0</v>
      </c>
      <c r="BQ15" s="33">
        <f t="shared" si="26"/>
        <v>0</v>
      </c>
      <c r="BR15" s="33">
        <f>BR19+BR40</f>
        <v>0</v>
      </c>
      <c r="BS15" s="33">
        <f t="shared" ref="BS15:BV15" si="27">BS19+BS40</f>
        <v>4036.8</v>
      </c>
      <c r="BT15" s="33">
        <f t="shared" si="27"/>
        <v>0</v>
      </c>
      <c r="BU15" s="33">
        <f t="shared" si="27"/>
        <v>0</v>
      </c>
      <c r="BV15" s="33">
        <f t="shared" si="27"/>
        <v>0</v>
      </c>
    </row>
    <row r="16" spans="1:74" s="12" customFormat="1" ht="47.25" customHeight="1" x14ac:dyDescent="0.2">
      <c r="A16" s="136"/>
      <c r="B16" s="31" t="s">
        <v>49</v>
      </c>
      <c r="C16" s="31" t="s">
        <v>49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M86</f>
        <v>162.30000000000001</v>
      </c>
      <c r="N16" s="14">
        <f>N86+N76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U35</f>
        <v>34538.1</v>
      </c>
      <c r="V16" s="32">
        <f>V35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AA35</f>
        <v>81.899999999999991</v>
      </c>
      <c r="AB16" s="14">
        <v>0</v>
      </c>
      <c r="AC16" s="32">
        <f>AC35</f>
        <v>81.8</v>
      </c>
      <c r="AD16" s="32">
        <f>AD35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7" t="s">
        <v>29</v>
      </c>
      <c r="B17" s="29"/>
      <c r="C17" s="41" t="s">
        <v>6</v>
      </c>
      <c r="D17" s="39">
        <f t="shared" si="12"/>
        <v>696521.4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8">S18+S19</f>
        <v>0</v>
      </c>
      <c r="T17" s="40">
        <f t="shared" si="28"/>
        <v>0</v>
      </c>
      <c r="U17" s="40">
        <f>U18+U19+U20</f>
        <v>69892.299999999988</v>
      </c>
      <c r="V17" s="40">
        <f>V18+V19+V20</f>
        <v>50505.9</v>
      </c>
      <c r="W17" s="40">
        <f t="shared" si="28"/>
        <v>50</v>
      </c>
      <c r="X17" s="40">
        <f t="shared" si="28"/>
        <v>0</v>
      </c>
      <c r="Y17" s="40">
        <f t="shared" si="28"/>
        <v>0</v>
      </c>
      <c r="Z17" s="40">
        <v>0</v>
      </c>
      <c r="AA17" s="40">
        <f>AB17+AC17+AD17+AE17+AF17+AG17+AH17</f>
        <v>93754.400000000009</v>
      </c>
      <c r="AB17" s="40">
        <f t="shared" ref="AB17:AH17" si="29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9"/>
        <v>300</v>
      </c>
      <c r="AF17" s="40">
        <f t="shared" si="29"/>
        <v>0</v>
      </c>
      <c r="AG17" s="40">
        <f t="shared" si="29"/>
        <v>0</v>
      </c>
      <c r="AH17" s="40">
        <f t="shared" si="29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30">AQ18+AQ19</f>
        <v>0</v>
      </c>
      <c r="AR17" s="40">
        <f>AT17+AU17+AV17</f>
        <v>100073.3</v>
      </c>
      <c r="AS17" s="40">
        <f t="shared" si="30"/>
        <v>0</v>
      </c>
      <c r="AT17" s="40">
        <f>AT18+AT19</f>
        <v>44078.6</v>
      </c>
      <c r="AU17" s="40">
        <f>AU18+AU19</f>
        <v>55784</v>
      </c>
      <c r="AV17" s="40">
        <f t="shared" si="30"/>
        <v>210.7</v>
      </c>
      <c r="AW17" s="40">
        <f t="shared" si="30"/>
        <v>0</v>
      </c>
      <c r="AX17" s="40">
        <f t="shared" si="30"/>
        <v>0</v>
      </c>
      <c r="AY17" s="39">
        <f>AZ17+BB17+BC17+BD17+BE17+BF17</f>
        <v>83544.7</v>
      </c>
      <c r="AZ17" s="39">
        <f t="shared" ref="AZ17" si="31">AZ18+AZ19</f>
        <v>0</v>
      </c>
      <c r="BA17" s="39">
        <v>0</v>
      </c>
      <c r="BB17" s="39">
        <f>BB18+BB19+BB20</f>
        <v>23837.7</v>
      </c>
      <c r="BC17" s="39">
        <f t="shared" ref="BC17:BF17" si="32">BC18+BC19+BC20</f>
        <v>59556.7</v>
      </c>
      <c r="BD17" s="39">
        <f t="shared" si="32"/>
        <v>150.30000000000001</v>
      </c>
      <c r="BE17" s="39">
        <f t="shared" si="32"/>
        <v>0</v>
      </c>
      <c r="BF17" s="39">
        <f t="shared" si="32"/>
        <v>0</v>
      </c>
      <c r="BG17" s="39">
        <f>BH17+BJ17+BK17+BL17+BU17</f>
        <v>41536.999999999993</v>
      </c>
      <c r="BH17" s="39">
        <f t="shared" ref="BH17" si="33">BH18+BH19</f>
        <v>0</v>
      </c>
      <c r="BI17" s="39">
        <v>0</v>
      </c>
      <c r="BJ17" s="39">
        <f>BJ18</f>
        <v>22775.3</v>
      </c>
      <c r="BK17" s="39">
        <f t="shared" ref="BK17:BN17" si="34">BK18+BK19</f>
        <v>18566.099999999999</v>
      </c>
      <c r="BL17" s="39">
        <f t="shared" si="34"/>
        <v>195.6</v>
      </c>
      <c r="BM17" s="39">
        <f t="shared" si="34"/>
        <v>0</v>
      </c>
      <c r="BN17" s="51">
        <f t="shared" si="34"/>
        <v>0</v>
      </c>
      <c r="BO17" s="35">
        <f>BP17+BR17+BS17+BT17+CC17</f>
        <v>43136.399999999994</v>
      </c>
      <c r="BP17" s="35">
        <f t="shared" ref="BP17" si="35">BP18+BP19</f>
        <v>0</v>
      </c>
      <c r="BQ17" s="35">
        <v>0</v>
      </c>
      <c r="BR17" s="35">
        <f>BR18</f>
        <v>22775.3</v>
      </c>
      <c r="BS17" s="35">
        <f t="shared" ref="BS17:BV17" si="36">BS18+BS19</f>
        <v>20155.099999999999</v>
      </c>
      <c r="BT17" s="35">
        <f t="shared" si="36"/>
        <v>206</v>
      </c>
      <c r="BU17" s="35">
        <f t="shared" si="36"/>
        <v>0</v>
      </c>
      <c r="BV17" s="35">
        <f t="shared" si="36"/>
        <v>0</v>
      </c>
    </row>
    <row r="18" spans="1:74" s="10" customFormat="1" ht="72" customHeight="1" x14ac:dyDescent="0.2">
      <c r="A18" s="128"/>
      <c r="B18" s="29" t="s">
        <v>18</v>
      </c>
      <c r="C18" s="29" t="s">
        <v>7</v>
      </c>
      <c r="D18" s="39">
        <f t="shared" si="12"/>
        <v>378515.8</v>
      </c>
      <c r="E18" s="39" t="e">
        <f>#REF!+#REF!+#REF!+E22+E24+E25+#REF!+E28</f>
        <v>#REF!</v>
      </c>
      <c r="F18" s="39" t="e">
        <f>#REF!+#REF!+#REF!+F22+F24+F25+#REF!+F28</f>
        <v>#REF!</v>
      </c>
      <c r="G18" s="39" t="e">
        <f>#REF!+#REF!+#REF!+G22+G24+G25+#REF!+G28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M28</f>
        <v>2998</v>
      </c>
      <c r="N18" s="39">
        <f>N22+N24+N25+N29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U28+U34+U36</f>
        <v>35354.199999999997</v>
      </c>
      <c r="V18" s="39">
        <f>V22+V24+V25+V34+V36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AC22+AC25+AC28+AC36</f>
        <v>18787.900000000001</v>
      </c>
      <c r="AD18" s="40">
        <f>AD22+AD25+AD34+AD36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AK28+AK36</f>
        <v>40237.699999999997</v>
      </c>
      <c r="AL18" s="39">
        <f>AL22+AL25+AL31+AL34+AL32+AL36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AT28+AT36</f>
        <v>43493.7</v>
      </c>
      <c r="AU18" s="40">
        <f>AU22+AU25+AU28+AU31+AU32+AU34+AU36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44171</v>
      </c>
      <c r="AZ18" s="39">
        <v>0</v>
      </c>
      <c r="BA18" s="39">
        <v>0</v>
      </c>
      <c r="BB18" s="39">
        <f>BB22+BB25+BB28+BB31+BB32+BB34</f>
        <v>22775.3</v>
      </c>
      <c r="BC18" s="39">
        <f t="shared" ref="BC18:BF18" si="37">BC22+BC25+BC28+BC31+BC32+BC34</f>
        <v>21245.4</v>
      </c>
      <c r="BD18" s="39">
        <f t="shared" si="37"/>
        <v>150.30000000000001</v>
      </c>
      <c r="BE18" s="39">
        <f t="shared" si="37"/>
        <v>0</v>
      </c>
      <c r="BF18" s="39">
        <f t="shared" si="37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BJ22+BJ25+BJ28+BJ31+BJ32+BJ34</f>
        <v>22775.3</v>
      </c>
      <c r="BK18" s="39">
        <f>BK22+BK25+BK28+BK31+BK32+BK34</f>
        <v>11976.5</v>
      </c>
      <c r="BL18" s="39">
        <f t="shared" ref="BL18:BN18" si="38">BL22+BL25+BL28+BL31+BL32+BL34</f>
        <v>195.6</v>
      </c>
      <c r="BM18" s="39">
        <f t="shared" si="38"/>
        <v>0</v>
      </c>
      <c r="BN18" s="51">
        <f t="shared" si="38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BR22+BR25+BR28+BR31+BR32+BR34</f>
        <v>22775.3</v>
      </c>
      <c r="BS18" s="35">
        <f t="shared" ref="BS18:BV18" si="39">BS22+BS25+BS28+BS31+BS32+BS34</f>
        <v>16118.3</v>
      </c>
      <c r="BT18" s="35">
        <f t="shared" si="39"/>
        <v>206</v>
      </c>
      <c r="BU18" s="35">
        <f t="shared" si="39"/>
        <v>0</v>
      </c>
      <c r="BV18" s="35">
        <f t="shared" si="39"/>
        <v>0</v>
      </c>
    </row>
    <row r="19" spans="1:74" s="5" customFormat="1" ht="63.75" customHeight="1" x14ac:dyDescent="0.2">
      <c r="A19" s="128"/>
      <c r="B19" s="29" t="s">
        <v>17</v>
      </c>
      <c r="C19" s="29" t="s">
        <v>17</v>
      </c>
      <c r="D19" s="39">
        <f t="shared" si="12"/>
        <v>283351.09999999998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N23+N26</f>
        <v>10337</v>
      </c>
      <c r="O19" s="39">
        <v>0</v>
      </c>
      <c r="P19" s="39">
        <v>0</v>
      </c>
      <c r="Q19" s="39">
        <v>0</v>
      </c>
      <c r="R19" s="39">
        <f t="shared" ref="R19:R39" si="40">S19+T19+U19+V19+W19+Y19+Z19</f>
        <v>27119.800000000003</v>
      </c>
      <c r="S19" s="39">
        <v>0</v>
      </c>
      <c r="T19" s="39">
        <v>0</v>
      </c>
      <c r="U19" s="39">
        <f>U33</f>
        <v>0</v>
      </c>
      <c r="V19" s="39">
        <f>V26+V23+V33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AB23+AB26</f>
        <v>0</v>
      </c>
      <c r="AC19" s="40">
        <f>AC23+AC24+AC26+AC29+AC33</f>
        <v>30006.5</v>
      </c>
      <c r="AD19" s="40">
        <f>AD23+AD24+AD26+AD29+AD33</f>
        <v>27885.700000000004</v>
      </c>
      <c r="AE19" s="39">
        <f>AE23+AE26</f>
        <v>0</v>
      </c>
      <c r="AF19" s="39">
        <f>AF33</f>
        <v>0</v>
      </c>
      <c r="AG19" s="39">
        <f>AG23+AG26</f>
        <v>0</v>
      </c>
      <c r="AH19" s="39">
        <f>AH23+AH26</f>
        <v>0</v>
      </c>
      <c r="AI19" s="39">
        <f>AJ19+AK19+AL19+AM19+AQ19</f>
        <v>105244.9</v>
      </c>
      <c r="AJ19" s="39">
        <v>0</v>
      </c>
      <c r="AK19" s="39">
        <f>AK23+AK24+AK26+AK33</f>
        <v>61529.2</v>
      </c>
      <c r="AL19" s="39">
        <f>AL23+AL24+AL26+AL30+AL33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AT23+AT24+AT26+AT27+AT29+AT30+AT33</f>
        <v>584.9</v>
      </c>
      <c r="AU19" s="40">
        <f t="shared" ref="AU19:AX19" si="41">AU23+AU24+AU26+AU27+AU29+AU30+AU33</f>
        <v>32172.2</v>
      </c>
      <c r="AV19" s="40">
        <f t="shared" si="41"/>
        <v>0</v>
      </c>
      <c r="AW19" s="40">
        <f t="shared" si="41"/>
        <v>0</v>
      </c>
      <c r="AX19" s="40">
        <f t="shared" si="41"/>
        <v>0</v>
      </c>
      <c r="AY19" s="39">
        <f>AZ19+BB19+BC19+BD19+BE19+BF19</f>
        <v>39373.699999999997</v>
      </c>
      <c r="AZ19" s="39">
        <v>0</v>
      </c>
      <c r="BA19" s="39">
        <f t="shared" ref="BA19" si="42">BA23+BA24+BA26+BA29+BA30+BA33</f>
        <v>0</v>
      </c>
      <c r="BB19" s="39">
        <f>BB23+BB24+BB26+BB27+BB29+BB30+BB33</f>
        <v>1062.4000000000001</v>
      </c>
      <c r="BC19" s="39">
        <f t="shared" ref="BC19:BF19" si="43">BC23+BC24+BC26+BC27+BC29+BC30+BC33</f>
        <v>38311.299999999996</v>
      </c>
      <c r="BD19" s="39">
        <f t="shared" si="43"/>
        <v>0</v>
      </c>
      <c r="BE19" s="39">
        <f t="shared" si="43"/>
        <v>0</v>
      </c>
      <c r="BF19" s="39">
        <f t="shared" si="43"/>
        <v>0</v>
      </c>
      <c r="BG19" s="39">
        <f>BH19+BJ19+BK19+BL19+BU19</f>
        <v>6589.6</v>
      </c>
      <c r="BH19" s="39">
        <v>0</v>
      </c>
      <c r="BI19" s="39">
        <f t="shared" ref="BI19" si="44">BI23+BI24+BI26+BI29+BI30+BI33</f>
        <v>0</v>
      </c>
      <c r="BJ19" s="39">
        <f>BJ23+BJ24+BJ26+BJ27+BJ29+BJ30+BJ33</f>
        <v>0</v>
      </c>
      <c r="BK19" s="39">
        <f>BK23+BK24+BK26+BK27+BK29+BK30+BK33</f>
        <v>6589.6</v>
      </c>
      <c r="BL19" s="39">
        <f t="shared" ref="BL19:BN19" si="45">BL23+BL24+BL26+BL27+BL29+BL30+BL33</f>
        <v>0</v>
      </c>
      <c r="BM19" s="39">
        <f t="shared" si="45"/>
        <v>0</v>
      </c>
      <c r="BN19" s="39">
        <f t="shared" si="45"/>
        <v>0</v>
      </c>
      <c r="BO19" s="35">
        <f>BP19+BR19+BS19+BT19+CC19</f>
        <v>4036.8</v>
      </c>
      <c r="BP19" s="35">
        <v>0</v>
      </c>
      <c r="BQ19" s="35">
        <f t="shared" ref="BQ19" si="46">BQ23+BQ24+BQ26+BQ29+BQ30+BQ33</f>
        <v>0</v>
      </c>
      <c r="BR19" s="35">
        <f>BR23+BR24+BR26+BR27+BR29+BR30+BR33</f>
        <v>0</v>
      </c>
      <c r="BS19" s="35">
        <f t="shared" ref="BS19:BV19" si="47">BS23+BS24+BS26+BS27+BS29+BS30+BS33</f>
        <v>4036.8</v>
      </c>
      <c r="BT19" s="35">
        <f t="shared" si="47"/>
        <v>0</v>
      </c>
      <c r="BU19" s="35">
        <f t="shared" si="47"/>
        <v>0</v>
      </c>
      <c r="BV19" s="35">
        <f t="shared" si="47"/>
        <v>0</v>
      </c>
    </row>
    <row r="20" spans="1:74" s="5" customFormat="1" ht="41.25" customHeight="1" x14ac:dyDescent="0.2">
      <c r="A20" s="136"/>
      <c r="B20" s="29" t="s">
        <v>49</v>
      </c>
      <c r="C20" s="29" t="s">
        <v>49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U35</f>
        <v>34538.1</v>
      </c>
      <c r="V20" s="39">
        <f>V35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AC35</f>
        <v>81.8</v>
      </c>
      <c r="AD20" s="40">
        <f>AD35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BB35</f>
        <v>0</v>
      </c>
      <c r="BC20" s="39">
        <f t="shared" ref="BC20:BF20" si="48">BC35</f>
        <v>0</v>
      </c>
      <c r="BD20" s="39">
        <f t="shared" si="48"/>
        <v>0</v>
      </c>
      <c r="BE20" s="39">
        <f t="shared" si="48"/>
        <v>0</v>
      </c>
      <c r="BF20" s="39">
        <f t="shared" si="48"/>
        <v>0</v>
      </c>
      <c r="BG20" s="39">
        <f>BH20+BJ20+BK20+BL20+BM20+BN20</f>
        <v>0</v>
      </c>
      <c r="BH20" s="39">
        <v>0</v>
      </c>
      <c r="BI20" s="39">
        <v>0</v>
      </c>
      <c r="BJ20" s="39">
        <f>BJ35</f>
        <v>0</v>
      </c>
      <c r="BK20" s="39">
        <f t="shared" ref="BK20:BN20" si="49">BK35</f>
        <v>0</v>
      </c>
      <c r="BL20" s="39">
        <f t="shared" si="49"/>
        <v>0</v>
      </c>
      <c r="BM20" s="39">
        <f t="shared" si="49"/>
        <v>0</v>
      </c>
      <c r="BN20" s="51">
        <f t="shared" si="49"/>
        <v>0</v>
      </c>
      <c r="BO20" s="35">
        <f>BP20+BR20+BS20+BT20+BU20+BV20</f>
        <v>0</v>
      </c>
      <c r="BP20" s="35">
        <v>0</v>
      </c>
      <c r="BQ20" s="35">
        <v>0</v>
      </c>
      <c r="BR20" s="35">
        <f>BR35</f>
        <v>0</v>
      </c>
      <c r="BS20" s="35">
        <f t="shared" ref="BS20:BV20" si="50">BS35</f>
        <v>0</v>
      </c>
      <c r="BT20" s="35">
        <f t="shared" si="50"/>
        <v>0</v>
      </c>
      <c r="BU20" s="35">
        <f t="shared" si="50"/>
        <v>0</v>
      </c>
      <c r="BV20" s="35">
        <f t="shared" si="50"/>
        <v>0</v>
      </c>
    </row>
    <row r="21" spans="1:74" ht="33" customHeight="1" x14ac:dyDescent="0.2">
      <c r="A21" s="99" t="s">
        <v>36</v>
      </c>
      <c r="B21" s="55" t="s">
        <v>21</v>
      </c>
      <c r="C21" s="55"/>
      <c r="D21" s="56">
        <f t="shared" si="12"/>
        <v>179807.6</v>
      </c>
      <c r="E21" s="56">
        <f>E22+E23</f>
        <v>3476.8</v>
      </c>
      <c r="F21" s="56">
        <f t="shared" ref="F21:J21" si="51">F22+F23</f>
        <v>3772.17</v>
      </c>
      <c r="G21" s="56">
        <f t="shared" si="51"/>
        <v>13011.2</v>
      </c>
      <c r="H21" s="56">
        <f t="shared" si="51"/>
        <v>0</v>
      </c>
      <c r="I21" s="56">
        <f t="shared" si="51"/>
        <v>0</v>
      </c>
      <c r="J21" s="56">
        <f t="shared" si="51"/>
        <v>0</v>
      </c>
      <c r="K21" s="56">
        <f>L21+M21+N21+O21+P21+Q21</f>
        <v>11244.5</v>
      </c>
      <c r="L21" s="56">
        <f>L22+L23</f>
        <v>0</v>
      </c>
      <c r="M21" s="56">
        <f t="shared" ref="M21:Q21" si="52">M22+M23</f>
        <v>0</v>
      </c>
      <c r="N21" s="56">
        <f t="shared" si="52"/>
        <v>11244.5</v>
      </c>
      <c r="O21" s="56">
        <f t="shared" si="52"/>
        <v>0</v>
      </c>
      <c r="P21" s="56">
        <f>P22+P23</f>
        <v>0</v>
      </c>
      <c r="Q21" s="56">
        <f t="shared" si="52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3">T22+T23</f>
        <v>0</v>
      </c>
      <c r="U21" s="56">
        <f t="shared" si="53"/>
        <v>0</v>
      </c>
      <c r="V21" s="56">
        <f>V22+V23</f>
        <v>21139.8</v>
      </c>
      <c r="W21" s="56">
        <f t="shared" si="53"/>
        <v>50</v>
      </c>
      <c r="X21" s="56">
        <f t="shared" si="53"/>
        <v>0</v>
      </c>
      <c r="Y21" s="56">
        <f t="shared" si="53"/>
        <v>0</v>
      </c>
      <c r="Z21" s="56">
        <f t="shared" si="53"/>
        <v>0</v>
      </c>
      <c r="AA21" s="56">
        <f>AD21+AE21</f>
        <v>19102.2</v>
      </c>
      <c r="AB21" s="56">
        <f>AB22+AB23</f>
        <v>0</v>
      </c>
      <c r="AC21" s="57">
        <f t="shared" ref="AC21:AH21" si="54">AC22+AC23</f>
        <v>0</v>
      </c>
      <c r="AD21" s="57">
        <f>AD22+AD23</f>
        <v>18802.2</v>
      </c>
      <c r="AE21" s="56">
        <f t="shared" si="54"/>
        <v>300</v>
      </c>
      <c r="AF21" s="56">
        <f>AF22+AF23</f>
        <v>0</v>
      </c>
      <c r="AG21" s="56">
        <f>AG22+AG23</f>
        <v>0</v>
      </c>
      <c r="AH21" s="56">
        <f t="shared" si="54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5">AM22+AM23</f>
        <v>180</v>
      </c>
      <c r="AN21" s="56">
        <v>0</v>
      </c>
      <c r="AO21" s="56">
        <v>0</v>
      </c>
      <c r="AP21" s="56">
        <v>0</v>
      </c>
      <c r="AQ21" s="56">
        <f t="shared" si="55"/>
        <v>0</v>
      </c>
      <c r="AR21" s="57">
        <f t="shared" ref="AR21:AR29" si="56">AS21+AT21+AU21+AV21+BF21</f>
        <v>22097.600000000002</v>
      </c>
      <c r="AS21" s="57">
        <f>AS22+AS23</f>
        <v>0</v>
      </c>
      <c r="AT21" s="57">
        <f t="shared" ref="AT21:AV21" si="57">AT22+AT23</f>
        <v>0</v>
      </c>
      <c r="AU21" s="57">
        <f>AU22+AU23</f>
        <v>21886.9</v>
      </c>
      <c r="AV21" s="57">
        <f t="shared" si="57"/>
        <v>210.7</v>
      </c>
      <c r="AW21" s="57">
        <f>AW22</f>
        <v>0</v>
      </c>
      <c r="AX21" s="57">
        <f t="shared" ref="AX21" si="58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9">BD22+BD23</f>
        <v>150.30000000000001</v>
      </c>
      <c r="BE21" s="56">
        <f t="shared" si="59"/>
        <v>0</v>
      </c>
      <c r="BF21" s="56">
        <f t="shared" si="59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60">BK22+BK23</f>
        <v>11976.5</v>
      </c>
      <c r="BL21" s="56">
        <f t="shared" si="60"/>
        <v>195.6</v>
      </c>
      <c r="BM21" s="56">
        <f t="shared" si="60"/>
        <v>0</v>
      </c>
      <c r="BN21" s="56">
        <f t="shared" si="60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61">BR22+BR23</f>
        <v>0</v>
      </c>
      <c r="BS21" s="33">
        <f t="shared" ref="BS21" si="62">BS22+BS23</f>
        <v>16118.3</v>
      </c>
      <c r="BT21" s="33">
        <f t="shared" ref="BT21" si="63">BT22+BT23</f>
        <v>206</v>
      </c>
      <c r="BU21" s="33">
        <f t="shared" ref="BU21" si="64">BU22+BU23</f>
        <v>0</v>
      </c>
      <c r="BV21" s="33">
        <f t="shared" ref="BV21" si="65">BV22+BV23</f>
        <v>0</v>
      </c>
    </row>
    <row r="22" spans="1:74" ht="72" customHeight="1" x14ac:dyDescent="0.2">
      <c r="A22" s="99"/>
      <c r="B22" s="31" t="s">
        <v>18</v>
      </c>
      <c r="C22" s="31" t="s">
        <v>7</v>
      </c>
      <c r="D22" s="14">
        <f>K22+R22+AA22+AI22+AR22+AY22+BG22+BO22</f>
        <v>118530.8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40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39" si="66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5" si="67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6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16776.2</v>
      </c>
      <c r="AZ22" s="48">
        <v>0</v>
      </c>
      <c r="BA22" s="48">
        <v>0</v>
      </c>
      <c r="BB22" s="48">
        <v>0</v>
      </c>
      <c r="BC22" s="48">
        <v>16625.900000000001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99"/>
      <c r="B23" s="31" t="s">
        <v>17</v>
      </c>
      <c r="C23" s="31" t="s">
        <v>17</v>
      </c>
      <c r="D23" s="48">
        <f t="shared" ref="D23:D36" si="68">K23+R23+AA23+AI23+AR23+AY23+BG23+BO23</f>
        <v>61276.800000000003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40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6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7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6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5" si="69">AZ23+BC23+BD23+BF23+BL23</f>
        <v>3234.5</v>
      </c>
      <c r="AZ23" s="48">
        <v>0</v>
      </c>
      <c r="BA23" s="48">
        <v>0</v>
      </c>
      <c r="BB23" s="48">
        <v>0</v>
      </c>
      <c r="BC23" s="48">
        <v>3234.5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73</v>
      </c>
      <c r="B24" s="31" t="s">
        <v>17</v>
      </c>
      <c r="C24" s="31" t="s">
        <v>17</v>
      </c>
      <c r="D24" s="48">
        <f t="shared" si="68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40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6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7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6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9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48" customHeight="1" x14ac:dyDescent="0.2">
      <c r="A25" s="99" t="s">
        <v>37</v>
      </c>
      <c r="B25" s="59" t="s">
        <v>68</v>
      </c>
      <c r="C25" s="59" t="s">
        <v>7</v>
      </c>
      <c r="D25" s="56">
        <f t="shared" si="68"/>
        <v>26345.3</v>
      </c>
      <c r="E25" s="56">
        <v>0</v>
      </c>
      <c r="F25" s="56">
        <v>0</v>
      </c>
      <c r="G25" s="56">
        <v>91185.600000000006</v>
      </c>
      <c r="H25" s="56"/>
      <c r="I25" s="56"/>
      <c r="J25" s="56"/>
      <c r="K25" s="56">
        <f t="shared" si="14"/>
        <v>2590.6999999999998</v>
      </c>
      <c r="L25" s="56">
        <v>0</v>
      </c>
      <c r="M25" s="56">
        <v>0</v>
      </c>
      <c r="N25" s="56">
        <v>2590.6999999999998</v>
      </c>
      <c r="O25" s="56">
        <v>0</v>
      </c>
      <c r="P25" s="56">
        <v>0</v>
      </c>
      <c r="Q25" s="56">
        <v>0</v>
      </c>
      <c r="R25" s="56">
        <f t="shared" si="40"/>
        <v>6620.7</v>
      </c>
      <c r="S25" s="56">
        <v>0</v>
      </c>
      <c r="T25" s="56">
        <v>0</v>
      </c>
      <c r="U25" s="56">
        <v>0</v>
      </c>
      <c r="V25" s="56">
        <v>6620.7</v>
      </c>
      <c r="W25" s="56">
        <v>0</v>
      </c>
      <c r="X25" s="56">
        <v>0</v>
      </c>
      <c r="Y25" s="56">
        <v>0</v>
      </c>
      <c r="Z25" s="56">
        <v>0</v>
      </c>
      <c r="AA25" s="56">
        <f>AB25+AC25+AD25+AE25+AF25+AG25</f>
        <v>3460</v>
      </c>
      <c r="AB25" s="56">
        <v>0</v>
      </c>
      <c r="AC25" s="57">
        <v>0</v>
      </c>
      <c r="AD25" s="57">
        <v>3460</v>
      </c>
      <c r="AE25" s="56">
        <v>0</v>
      </c>
      <c r="AF25" s="56">
        <v>0</v>
      </c>
      <c r="AG25" s="56">
        <v>0</v>
      </c>
      <c r="AH25" s="56">
        <v>0</v>
      </c>
      <c r="AI25" s="56">
        <f t="shared" si="67"/>
        <v>7321.9</v>
      </c>
      <c r="AJ25" s="56">
        <v>0</v>
      </c>
      <c r="AK25" s="56">
        <v>0</v>
      </c>
      <c r="AL25" s="56">
        <v>7321.9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7">
        <f t="shared" si="56"/>
        <v>1732.5</v>
      </c>
      <c r="AS25" s="57">
        <v>0</v>
      </c>
      <c r="AT25" s="57">
        <v>0</v>
      </c>
      <c r="AU25" s="57">
        <v>1732.5</v>
      </c>
      <c r="AV25" s="57">
        <v>0</v>
      </c>
      <c r="AW25" s="57">
        <v>0</v>
      </c>
      <c r="AX25" s="57">
        <v>0</v>
      </c>
      <c r="AY25" s="56">
        <f t="shared" si="69"/>
        <v>4619.5</v>
      </c>
      <c r="AZ25" s="56">
        <v>0</v>
      </c>
      <c r="BA25" s="56">
        <v>0</v>
      </c>
      <c r="BB25" s="56">
        <v>0</v>
      </c>
      <c r="BC25" s="56">
        <v>4619.5</v>
      </c>
      <c r="BD25" s="56">
        <v>0</v>
      </c>
      <c r="BE25" s="56">
        <v>0</v>
      </c>
      <c r="BF25" s="56">
        <v>0</v>
      </c>
      <c r="BG25" s="56">
        <f>BH25+BK25+BL25+BN25+BT25</f>
        <v>0</v>
      </c>
      <c r="BH25" s="56">
        <v>0</v>
      </c>
      <c r="BI25" s="56">
        <v>0</v>
      </c>
      <c r="BJ25" s="56">
        <v>0</v>
      </c>
      <c r="BK25" s="56">
        <v>0</v>
      </c>
      <c r="BL25" s="56">
        <v>0</v>
      </c>
      <c r="BM25" s="56">
        <v>0</v>
      </c>
      <c r="BN25" s="50">
        <v>0</v>
      </c>
      <c r="BO25" s="33">
        <f>BP25+BS25+BT25+BV25+CB25</f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</row>
    <row r="26" spans="1:74" ht="48" customHeight="1" x14ac:dyDescent="0.2">
      <c r="A26" s="100"/>
      <c r="B26" s="59" t="s">
        <v>17</v>
      </c>
      <c r="C26" s="59" t="s">
        <v>17</v>
      </c>
      <c r="D26" s="56">
        <f>K26+R26+AA26+AI26+AR26+AY26+BG26+BO26</f>
        <v>138869.6</v>
      </c>
      <c r="E26" s="56"/>
      <c r="F26" s="56"/>
      <c r="G26" s="56"/>
      <c r="H26" s="56"/>
      <c r="I26" s="56"/>
      <c r="J26" s="56"/>
      <c r="K26" s="56">
        <f t="shared" si="14"/>
        <v>7607.4</v>
      </c>
      <c r="L26" s="56">
        <v>0</v>
      </c>
      <c r="M26" s="56">
        <v>0</v>
      </c>
      <c r="N26" s="56">
        <v>7607.4</v>
      </c>
      <c r="O26" s="56">
        <v>0</v>
      </c>
      <c r="P26" s="56">
        <v>0</v>
      </c>
      <c r="Q26" s="56">
        <v>0</v>
      </c>
      <c r="R26" s="56">
        <f t="shared" si="40"/>
        <v>20349</v>
      </c>
      <c r="S26" s="56">
        <v>0</v>
      </c>
      <c r="T26" s="56">
        <v>0</v>
      </c>
      <c r="U26" s="56">
        <v>0</v>
      </c>
      <c r="V26" s="56">
        <v>20349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19750.900000000001</v>
      </c>
      <c r="AB26" s="56">
        <v>0</v>
      </c>
      <c r="AC26" s="57">
        <v>0</v>
      </c>
      <c r="AD26" s="57">
        <v>19750.900000000001</v>
      </c>
      <c r="AE26" s="56">
        <v>0</v>
      </c>
      <c r="AF26" s="56">
        <v>0</v>
      </c>
      <c r="AG26" s="56">
        <v>0</v>
      </c>
      <c r="AH26" s="56">
        <v>0</v>
      </c>
      <c r="AI26" s="56">
        <f>AL26</f>
        <v>29792.7</v>
      </c>
      <c r="AJ26" s="56">
        <v>0</v>
      </c>
      <c r="AK26" s="56">
        <v>0</v>
      </c>
      <c r="AL26" s="56">
        <v>29792.7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6"/>
        <v>22230.6</v>
      </c>
      <c r="AS26" s="57">
        <v>0</v>
      </c>
      <c r="AT26" s="57">
        <v>0</v>
      </c>
      <c r="AU26" s="57">
        <v>22230.6</v>
      </c>
      <c r="AV26" s="57">
        <v>0</v>
      </c>
      <c r="AW26" s="57">
        <v>0</v>
      </c>
      <c r="AX26" s="57">
        <v>0</v>
      </c>
      <c r="AY26" s="56">
        <f>AZ26+BB26+BC26+BD26+BE26+BF26</f>
        <v>31843.1</v>
      </c>
      <c r="AZ26" s="56">
        <v>0</v>
      </c>
      <c r="BA26" s="56">
        <v>0</v>
      </c>
      <c r="BB26" s="56">
        <v>0</v>
      </c>
      <c r="BC26" s="56">
        <v>31843.1</v>
      </c>
      <c r="BD26" s="56">
        <v>0</v>
      </c>
      <c r="BE26" s="56">
        <v>0</v>
      </c>
      <c r="BF26" s="56">
        <v>0</v>
      </c>
      <c r="BG26" s="56">
        <f>BH26+BJ26+BK26+BL26+BM26+BN26</f>
        <v>3259.1</v>
      </c>
      <c r="BH26" s="56">
        <v>0</v>
      </c>
      <c r="BI26" s="56">
        <v>0</v>
      </c>
      <c r="BJ26" s="56">
        <v>0</v>
      </c>
      <c r="BK26" s="56">
        <v>3259.1</v>
      </c>
      <c r="BL26" s="56">
        <v>0</v>
      </c>
      <c r="BM26" s="56">
        <v>0</v>
      </c>
      <c r="BN26" s="50">
        <v>0</v>
      </c>
      <c r="BO26" s="33">
        <f>BP26+BR26+BS26+BT26+BU26+BV26</f>
        <v>4036.8</v>
      </c>
      <c r="BP26" s="33">
        <v>0</v>
      </c>
      <c r="BQ26" s="33">
        <v>0</v>
      </c>
      <c r="BR26" s="33">
        <v>0</v>
      </c>
      <c r="BS26" s="33">
        <v>4036.8</v>
      </c>
      <c r="BT26" s="33">
        <v>0</v>
      </c>
      <c r="BU26" s="33">
        <v>0</v>
      </c>
      <c r="BV26" s="33">
        <v>0</v>
      </c>
    </row>
    <row r="27" spans="1:74" ht="51" customHeight="1" x14ac:dyDescent="0.2">
      <c r="A27" s="58" t="s">
        <v>85</v>
      </c>
      <c r="B27" s="59" t="s">
        <v>17</v>
      </c>
      <c r="C27" s="59" t="s">
        <v>17</v>
      </c>
      <c r="D27" s="56">
        <f>K27+R27+AA27+AI27+AR27+AY27+BG27+BO27</f>
        <v>4757.5</v>
      </c>
      <c r="E27" s="56"/>
      <c r="F27" s="56"/>
      <c r="G27" s="56"/>
      <c r="H27" s="56"/>
      <c r="I27" s="56"/>
      <c r="J27" s="56"/>
      <c r="K27" s="56">
        <v>0</v>
      </c>
      <c r="L27" s="56"/>
      <c r="M27" s="56"/>
      <c r="N27" s="56"/>
      <c r="O27" s="56"/>
      <c r="P27" s="56"/>
      <c r="Q27" s="56"/>
      <c r="R27" s="56">
        <v>0</v>
      </c>
      <c r="S27" s="56"/>
      <c r="T27" s="56"/>
      <c r="U27" s="56"/>
      <c r="V27" s="56"/>
      <c r="W27" s="56"/>
      <c r="X27" s="56"/>
      <c r="Y27" s="56"/>
      <c r="Z27" s="56"/>
      <c r="AA27" s="56">
        <v>0</v>
      </c>
      <c r="AB27" s="56"/>
      <c r="AC27" s="57"/>
      <c r="AD27" s="57"/>
      <c r="AE27" s="56"/>
      <c r="AF27" s="56"/>
      <c r="AG27" s="56"/>
      <c r="AH27" s="56"/>
      <c r="AI27" s="56">
        <v>0</v>
      </c>
      <c r="AJ27" s="56"/>
      <c r="AK27" s="56"/>
      <c r="AL27" s="56"/>
      <c r="AM27" s="56"/>
      <c r="AN27" s="56"/>
      <c r="AO27" s="56"/>
      <c r="AP27" s="56"/>
      <c r="AQ27" s="56"/>
      <c r="AR27" s="57">
        <f>AT27+AU27+AV27+AW27+AX27</f>
        <v>0</v>
      </c>
      <c r="AS27" s="57"/>
      <c r="AT27" s="57">
        <v>0</v>
      </c>
      <c r="AU27" s="57">
        <v>0</v>
      </c>
      <c r="AV27" s="57">
        <v>0</v>
      </c>
      <c r="AW27" s="57">
        <v>0</v>
      </c>
      <c r="AX27" s="57">
        <v>0</v>
      </c>
      <c r="AY27" s="56">
        <f>BB27+BC27+BD27+BE27+BF27</f>
        <v>1427</v>
      </c>
      <c r="AZ27" s="56"/>
      <c r="BA27" s="56"/>
      <c r="BB27" s="56">
        <v>0</v>
      </c>
      <c r="BC27" s="56">
        <v>1427</v>
      </c>
      <c r="BD27" s="56">
        <v>0</v>
      </c>
      <c r="BE27" s="56">
        <v>0</v>
      </c>
      <c r="BF27" s="56">
        <v>0</v>
      </c>
      <c r="BG27" s="56">
        <f>BJ27+BK27+BL27+BM27+BN27</f>
        <v>3330.5</v>
      </c>
      <c r="BH27" s="56"/>
      <c r="BI27" s="56"/>
      <c r="BJ27" s="56">
        <v>0</v>
      </c>
      <c r="BK27" s="56">
        <v>3330.5</v>
      </c>
      <c r="BL27" s="56">
        <v>0</v>
      </c>
      <c r="BM27" s="56">
        <v>0</v>
      </c>
      <c r="BN27" s="50">
        <v>0</v>
      </c>
      <c r="BO27" s="33">
        <f>BR27+BS27+BT27+BU27+BV27</f>
        <v>0</v>
      </c>
      <c r="BP27" s="33"/>
      <c r="BQ27" s="33"/>
      <c r="BR27" s="33">
        <v>0</v>
      </c>
      <c r="BS27" s="33">
        <v>0</v>
      </c>
      <c r="BT27" s="33">
        <v>0</v>
      </c>
      <c r="BU27" s="33">
        <v>0</v>
      </c>
      <c r="BV27" s="33">
        <v>0</v>
      </c>
    </row>
    <row r="28" spans="1:74" ht="96.75" customHeight="1" x14ac:dyDescent="0.2">
      <c r="A28" s="58" t="s">
        <v>55</v>
      </c>
      <c r="B28" s="59" t="s">
        <v>18</v>
      </c>
      <c r="C28" s="59" t="s">
        <v>7</v>
      </c>
      <c r="D28" s="56">
        <f t="shared" si="68"/>
        <v>140537.1</v>
      </c>
      <c r="E28" s="56">
        <v>0</v>
      </c>
      <c r="F28" s="56">
        <f>5300-2300</f>
        <v>3000</v>
      </c>
      <c r="G28" s="56">
        <v>0</v>
      </c>
      <c r="H28" s="56"/>
      <c r="I28" s="56"/>
      <c r="J28" s="56"/>
      <c r="K28" s="56">
        <f t="shared" si="14"/>
        <v>2998</v>
      </c>
      <c r="L28" s="56">
        <v>0</v>
      </c>
      <c r="M28" s="56">
        <v>2998</v>
      </c>
      <c r="N28" s="56">
        <v>0</v>
      </c>
      <c r="O28" s="56">
        <v>0</v>
      </c>
      <c r="P28" s="56">
        <v>0</v>
      </c>
      <c r="Q28" s="56">
        <v>0</v>
      </c>
      <c r="R28" s="56">
        <f t="shared" si="40"/>
        <v>6258.2</v>
      </c>
      <c r="S28" s="56">
        <v>0</v>
      </c>
      <c r="T28" s="56">
        <v>0</v>
      </c>
      <c r="U28" s="56">
        <v>6258.2</v>
      </c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f t="shared" si="66"/>
        <v>12769.3</v>
      </c>
      <c r="AB28" s="56">
        <v>0</v>
      </c>
      <c r="AC28" s="57">
        <v>12769.3</v>
      </c>
      <c r="AD28" s="57">
        <v>0</v>
      </c>
      <c r="AE28" s="56">
        <v>0</v>
      </c>
      <c r="AF28" s="56">
        <v>0</v>
      </c>
      <c r="AG28" s="56">
        <v>0</v>
      </c>
      <c r="AH28" s="56">
        <v>0</v>
      </c>
      <c r="AI28" s="56">
        <f>AJ28+AK28+AL28+AM28+AQ28</f>
        <v>22681.599999999999</v>
      </c>
      <c r="AJ28" s="56">
        <v>0</v>
      </c>
      <c r="AK28" s="56">
        <v>22681.599999999999</v>
      </c>
      <c r="AL28" s="56">
        <v>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7">
        <f t="shared" si="56"/>
        <v>27504.1</v>
      </c>
      <c r="AS28" s="57">
        <v>0</v>
      </c>
      <c r="AT28" s="57">
        <v>27504.1</v>
      </c>
      <c r="AU28" s="57">
        <v>0</v>
      </c>
      <c r="AV28" s="57">
        <v>0</v>
      </c>
      <c r="AW28" s="57">
        <v>0</v>
      </c>
      <c r="AX28" s="57">
        <v>0</v>
      </c>
      <c r="AY28" s="56">
        <f>BB28</f>
        <v>22775.3</v>
      </c>
      <c r="AZ28" s="56">
        <v>0</v>
      </c>
      <c r="BA28" s="56">
        <v>0</v>
      </c>
      <c r="BB28" s="56">
        <v>22775.3</v>
      </c>
      <c r="BC28" s="56">
        <v>0</v>
      </c>
      <c r="BD28" s="56">
        <v>0</v>
      </c>
      <c r="BE28" s="56">
        <v>0</v>
      </c>
      <c r="BF28" s="56">
        <v>0</v>
      </c>
      <c r="BG28" s="56">
        <f>BJ28</f>
        <v>22775.3</v>
      </c>
      <c r="BH28" s="56">
        <v>0</v>
      </c>
      <c r="BI28" s="56">
        <v>0</v>
      </c>
      <c r="BJ28" s="56">
        <v>22775.3</v>
      </c>
      <c r="BK28" s="56">
        <v>0</v>
      </c>
      <c r="BL28" s="56">
        <v>0</v>
      </c>
      <c r="BM28" s="56">
        <v>0</v>
      </c>
      <c r="BN28" s="56">
        <v>0</v>
      </c>
      <c r="BO28" s="33">
        <f>BR28</f>
        <v>22775.3</v>
      </c>
      <c r="BP28" s="33">
        <v>0</v>
      </c>
      <c r="BQ28" s="33">
        <v>0</v>
      </c>
      <c r="BR28" s="33">
        <v>22775.3</v>
      </c>
      <c r="BS28" s="33">
        <v>0</v>
      </c>
      <c r="BT28" s="33">
        <v>0</v>
      </c>
      <c r="BU28" s="33">
        <v>0</v>
      </c>
      <c r="BV28" s="33">
        <v>0</v>
      </c>
    </row>
    <row r="29" spans="1:74" ht="84.75" customHeight="1" x14ac:dyDescent="0.2">
      <c r="A29" s="58" t="s">
        <v>74</v>
      </c>
      <c r="B29" s="59" t="s">
        <v>18</v>
      </c>
      <c r="C29" s="59" t="s">
        <v>17</v>
      </c>
      <c r="D29" s="56">
        <f t="shared" si="68"/>
        <v>5425.4</v>
      </c>
      <c r="E29" s="56"/>
      <c r="F29" s="56"/>
      <c r="G29" s="56"/>
      <c r="H29" s="56"/>
      <c r="I29" s="56"/>
      <c r="J29" s="56"/>
      <c r="K29" s="56">
        <f>N29</f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f>U29+V29+Y29</f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/>
      <c r="AA29" s="56">
        <f>AC29+AD29+AF29</f>
        <v>3122.3</v>
      </c>
      <c r="AB29" s="56">
        <v>0</v>
      </c>
      <c r="AC29" s="57">
        <v>2244.4</v>
      </c>
      <c r="AD29" s="57">
        <v>877.9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AJ29+AK29+AL29+AM29+AQ29+AN29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6"/>
        <v>1071.0999999999999</v>
      </c>
      <c r="AS29" s="57">
        <v>0</v>
      </c>
      <c r="AT29" s="57">
        <v>584.9</v>
      </c>
      <c r="AU29" s="57">
        <f>386.8+99.4</f>
        <v>486.20000000000005</v>
      </c>
      <c r="AV29" s="57">
        <v>0</v>
      </c>
      <c r="AW29" s="57">
        <v>0</v>
      </c>
      <c r="AX29" s="57">
        <v>0</v>
      </c>
      <c r="AY29" s="56">
        <f>BB29+BC29+BD29+BE29+BF29</f>
        <v>1232</v>
      </c>
      <c r="AZ29" s="56">
        <v>0</v>
      </c>
      <c r="BA29" s="56">
        <v>0</v>
      </c>
      <c r="BB29" s="56">
        <v>1062.4000000000001</v>
      </c>
      <c r="BC29" s="56">
        <v>169.6</v>
      </c>
      <c r="BD29" s="56">
        <v>0</v>
      </c>
      <c r="BE29" s="56">
        <v>0</v>
      </c>
      <c r="BF29" s="56">
        <v>0</v>
      </c>
      <c r="BG29" s="56">
        <f>BJ29+BK29+BL29+BM29+BN29</f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0</v>
      </c>
      <c r="BM29" s="56">
        <v>0</v>
      </c>
      <c r="BN29" s="56">
        <v>0</v>
      </c>
      <c r="BO29" s="33">
        <f>BR29+BS29+BT29+BU29+BV29</f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</row>
    <row r="30" spans="1:74" ht="71.25" customHeight="1" x14ac:dyDescent="0.2">
      <c r="A30" s="72" t="s">
        <v>62</v>
      </c>
      <c r="B30" s="59" t="s">
        <v>18</v>
      </c>
      <c r="C30" s="59" t="s">
        <v>17</v>
      </c>
      <c r="D30" s="56">
        <f t="shared" si="68"/>
        <v>10794.5</v>
      </c>
      <c r="E30" s="56"/>
      <c r="F30" s="56"/>
      <c r="G30" s="56"/>
      <c r="H30" s="56"/>
      <c r="I30" s="56"/>
      <c r="J30" s="56"/>
      <c r="K30" s="56">
        <v>0</v>
      </c>
      <c r="L30" s="56"/>
      <c r="M30" s="56"/>
      <c r="N30" s="56"/>
      <c r="O30" s="56"/>
      <c r="P30" s="56"/>
      <c r="Q30" s="56"/>
      <c r="R30" s="56">
        <v>0</v>
      </c>
      <c r="S30" s="56"/>
      <c r="T30" s="56"/>
      <c r="U30" s="56"/>
      <c r="V30" s="56"/>
      <c r="W30" s="56"/>
      <c r="X30" s="56"/>
      <c r="Y30" s="56"/>
      <c r="Z30" s="56"/>
      <c r="AA30" s="56">
        <v>0</v>
      </c>
      <c r="AB30" s="56"/>
      <c r="AC30" s="57"/>
      <c r="AD30" s="57"/>
      <c r="AE30" s="56"/>
      <c r="AF30" s="56"/>
      <c r="AG30" s="56"/>
      <c r="AH30" s="56"/>
      <c r="AI30" s="56">
        <f>AJ30+AK30+AL30+AM30+AN30+AO30+AP30+AQ30</f>
        <v>5006.3999999999996</v>
      </c>
      <c r="AJ30" s="56">
        <v>0</v>
      </c>
      <c r="AK30" s="56">
        <v>0</v>
      </c>
      <c r="AL30" s="56">
        <v>5006.3999999999996</v>
      </c>
      <c r="AM30" s="56">
        <v>0</v>
      </c>
      <c r="AN30" s="56">
        <v>0</v>
      </c>
      <c r="AO30" s="56"/>
      <c r="AP30" s="56"/>
      <c r="AQ30" s="56">
        <v>0</v>
      </c>
      <c r="AR30" s="57">
        <f>AT30+AU30+AV30+AW30+AX30</f>
        <v>4701</v>
      </c>
      <c r="AS30" s="57"/>
      <c r="AT30" s="57">
        <v>0</v>
      </c>
      <c r="AU30" s="57">
        <v>4701</v>
      </c>
      <c r="AV30" s="57">
        <v>0</v>
      </c>
      <c r="AW30" s="57">
        <v>0</v>
      </c>
      <c r="AX30" s="57">
        <v>0</v>
      </c>
      <c r="AY30" s="95">
        <f t="shared" ref="AY30:AY36" si="70">BB30+BC30+BD30+BE30+BF30</f>
        <v>1087.0999999999999</v>
      </c>
      <c r="AZ30" s="56"/>
      <c r="BA30" s="56">
        <v>0</v>
      </c>
      <c r="BB30" s="56">
        <v>0</v>
      </c>
      <c r="BC30" s="56">
        <v>1087.0999999999999</v>
      </c>
      <c r="BD30" s="56">
        <v>0</v>
      </c>
      <c r="BE30" s="56">
        <v>0</v>
      </c>
      <c r="BF30" s="56">
        <v>0</v>
      </c>
      <c r="BG30" s="56">
        <v>0</v>
      </c>
      <c r="BH30" s="56"/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v>0</v>
      </c>
      <c r="BP30" s="33"/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86.25" customHeight="1" x14ac:dyDescent="0.2">
      <c r="A31" s="72" t="s">
        <v>63</v>
      </c>
      <c r="B31" s="59" t="s">
        <v>18</v>
      </c>
      <c r="C31" s="59" t="s">
        <v>18</v>
      </c>
      <c r="D31" s="56">
        <f t="shared" si="68"/>
        <v>13665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13665</v>
      </c>
      <c r="AJ31" s="56">
        <v>0</v>
      </c>
      <c r="AK31" s="56">
        <v>0</v>
      </c>
      <c r="AL31" s="56">
        <v>13665</v>
      </c>
      <c r="AM31" s="56">
        <v>0</v>
      </c>
      <c r="AN31" s="56">
        <v>0</v>
      </c>
      <c r="AO31" s="56"/>
      <c r="AP31" s="56"/>
      <c r="AQ31" s="56">
        <v>0</v>
      </c>
      <c r="AR31" s="57">
        <v>0</v>
      </c>
      <c r="AS31" s="57"/>
      <c r="AT31" s="57">
        <v>0</v>
      </c>
      <c r="AU31" s="57">
        <v>0</v>
      </c>
      <c r="AV31" s="57">
        <v>0</v>
      </c>
      <c r="AW31" s="57">
        <v>0</v>
      </c>
      <c r="AX31" s="57">
        <v>0</v>
      </c>
      <c r="AY31" s="95">
        <f t="shared" si="70"/>
        <v>0</v>
      </c>
      <c r="AZ31" s="56"/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91.5" customHeight="1" x14ac:dyDescent="0.2">
      <c r="A32" s="72" t="s">
        <v>66</v>
      </c>
      <c r="B32" s="59" t="s">
        <v>18</v>
      </c>
      <c r="C32" s="59" t="s">
        <v>18</v>
      </c>
      <c r="D32" s="56">
        <f t="shared" si="68"/>
        <v>144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AL32</f>
        <v>144</v>
      </c>
      <c r="AJ32" s="56">
        <v>0</v>
      </c>
      <c r="AK32" s="56">
        <v>0</v>
      </c>
      <c r="AL32" s="56">
        <v>144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>BB32+BC32+BD32+BE32+BF32</f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48.75" customHeight="1" x14ac:dyDescent="0.2">
      <c r="A33" s="104" t="s">
        <v>54</v>
      </c>
      <c r="B33" s="59" t="s">
        <v>17</v>
      </c>
      <c r="C33" s="59" t="s">
        <v>17</v>
      </c>
      <c r="D33" s="56">
        <f t="shared" si="68"/>
        <v>60777.4</v>
      </c>
      <c r="E33" s="73"/>
      <c r="F33" s="73"/>
      <c r="G33" s="73"/>
      <c r="H33" s="73"/>
      <c r="I33" s="73"/>
      <c r="J33" s="73"/>
      <c r="K33" s="73">
        <f>N33</f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56">
        <f>U33+V33</f>
        <v>621.4</v>
      </c>
      <c r="S33" s="56">
        <v>0</v>
      </c>
      <c r="T33" s="56">
        <v>0</v>
      </c>
      <c r="U33" s="56">
        <v>0</v>
      </c>
      <c r="V33" s="56">
        <v>621.4</v>
      </c>
      <c r="W33" s="73">
        <v>0</v>
      </c>
      <c r="X33" s="73">
        <v>0</v>
      </c>
      <c r="Y33" s="73">
        <v>0</v>
      </c>
      <c r="Z33" s="73">
        <v>0</v>
      </c>
      <c r="AA33" s="56">
        <f>AC33+AD33+AF33</f>
        <v>29223.3</v>
      </c>
      <c r="AB33" s="56">
        <v>0</v>
      </c>
      <c r="AC33" s="57">
        <v>27762.1</v>
      </c>
      <c r="AD33" s="57">
        <v>1461.2</v>
      </c>
      <c r="AE33" s="73">
        <v>0</v>
      </c>
      <c r="AF33" s="73">
        <v>0</v>
      </c>
      <c r="AG33" s="73">
        <v>0</v>
      </c>
      <c r="AH33" s="73">
        <v>0</v>
      </c>
      <c r="AI33" s="56">
        <f>AJ33+AK33+AL33+AM33+AN33+AO33+AP33+AQ33</f>
        <v>30183.3</v>
      </c>
      <c r="AJ33" s="56">
        <v>0</v>
      </c>
      <c r="AK33" s="56">
        <v>27762.2</v>
      </c>
      <c r="AL33" s="56">
        <v>2421.1</v>
      </c>
      <c r="AM33" s="73">
        <v>0</v>
      </c>
      <c r="AN33" s="73">
        <v>0</v>
      </c>
      <c r="AO33" s="73">
        <v>0</v>
      </c>
      <c r="AP33" s="73">
        <v>0</v>
      </c>
      <c r="AQ33" s="73">
        <v>0</v>
      </c>
      <c r="AR33" s="74">
        <f>AT33+AU33+AV33+AW33+AX33</f>
        <v>749.4</v>
      </c>
      <c r="AS33" s="74">
        <v>0</v>
      </c>
      <c r="AT33" s="74">
        <v>0</v>
      </c>
      <c r="AU33" s="74">
        <f>609.4+140</f>
        <v>749.4</v>
      </c>
      <c r="AV33" s="74">
        <v>0</v>
      </c>
      <c r="AW33" s="74">
        <v>0</v>
      </c>
      <c r="AX33" s="74">
        <v>0</v>
      </c>
      <c r="AY33" s="95">
        <f t="shared" si="70"/>
        <v>0</v>
      </c>
      <c r="AZ33" s="73">
        <v>0</v>
      </c>
      <c r="BA33" s="73">
        <v>0</v>
      </c>
      <c r="BB33" s="73">
        <v>0</v>
      </c>
      <c r="BC33" s="73">
        <v>0</v>
      </c>
      <c r="BD33" s="73">
        <v>0</v>
      </c>
      <c r="BE33" s="73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3">
        <v>0</v>
      </c>
      <c r="BN33" s="7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75" customHeight="1" x14ac:dyDescent="0.2">
      <c r="A34" s="138"/>
      <c r="B34" s="59" t="s">
        <v>18</v>
      </c>
      <c r="C34" s="59" t="s">
        <v>7</v>
      </c>
      <c r="D34" s="56">
        <f t="shared" si="68"/>
        <v>24374.799999999999</v>
      </c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56">
        <f>U34+V34</f>
        <v>23968.399999999998</v>
      </c>
      <c r="S34" s="56"/>
      <c r="T34" s="56"/>
      <c r="U34" s="56">
        <v>22383.8</v>
      </c>
      <c r="V34" s="56">
        <v>1584.6</v>
      </c>
      <c r="W34" s="73"/>
      <c r="X34" s="73"/>
      <c r="Y34" s="73"/>
      <c r="Z34" s="73"/>
      <c r="AA34" s="73"/>
      <c r="AB34" s="73"/>
      <c r="AC34" s="74"/>
      <c r="AD34" s="74"/>
      <c r="AE34" s="73"/>
      <c r="AF34" s="73"/>
      <c r="AG34" s="73"/>
      <c r="AH34" s="73"/>
      <c r="AI34" s="73">
        <f>AL34</f>
        <v>406.4</v>
      </c>
      <c r="AJ34" s="73">
        <v>0</v>
      </c>
      <c r="AK34" s="73">
        <v>0</v>
      </c>
      <c r="AL34" s="73">
        <v>406.4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v>0</v>
      </c>
      <c r="AS34" s="74">
        <v>0</v>
      </c>
      <c r="AT34" s="74">
        <v>0</v>
      </c>
      <c r="AU34" s="74">
        <v>0</v>
      </c>
      <c r="AV34" s="74">
        <v>0</v>
      </c>
      <c r="AW34" s="74">
        <v>0</v>
      </c>
      <c r="AX34" s="74">
        <v>0</v>
      </c>
      <c r="AY34" s="95">
        <f t="shared" si="70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51.75" customHeight="1" x14ac:dyDescent="0.2">
      <c r="A35" s="142" t="s">
        <v>78</v>
      </c>
      <c r="B35" s="59" t="s">
        <v>49</v>
      </c>
      <c r="C35" s="59" t="s">
        <v>49</v>
      </c>
      <c r="D35" s="56">
        <f t="shared" si="68"/>
        <v>34654.5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34572.6</v>
      </c>
      <c r="S35" s="56"/>
      <c r="T35" s="56"/>
      <c r="U35" s="56">
        <v>34538.1</v>
      </c>
      <c r="V35" s="56">
        <v>34.5</v>
      </c>
      <c r="W35" s="73"/>
      <c r="X35" s="73"/>
      <c r="Y35" s="73"/>
      <c r="Z35" s="73"/>
      <c r="AA35" s="73">
        <f>AB35++AD35+AE35++AG35+AH35+AC35</f>
        <v>81.899999999999991</v>
      </c>
      <c r="AB35" s="73"/>
      <c r="AC35" s="74">
        <v>81.8</v>
      </c>
      <c r="AD35" s="74">
        <v>0.1</v>
      </c>
      <c r="AE35" s="73"/>
      <c r="AF35" s="73"/>
      <c r="AG35" s="73"/>
      <c r="AH35" s="73"/>
      <c r="AI35" s="73">
        <v>0</v>
      </c>
      <c r="AJ35" s="73">
        <v>0</v>
      </c>
      <c r="AK35" s="73">
        <v>0</v>
      </c>
      <c r="AL35" s="73">
        <v>0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>BB35+BC35+BD35+BE35+BF35</f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9.75" customHeight="1" x14ac:dyDescent="0.2">
      <c r="A36" s="138"/>
      <c r="B36" s="59" t="s">
        <v>7</v>
      </c>
      <c r="C36" s="59" t="s">
        <v>7</v>
      </c>
      <c r="D36" s="56">
        <f t="shared" si="68"/>
        <v>54675.6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6718.9</v>
      </c>
      <c r="S36" s="56"/>
      <c r="T36" s="56"/>
      <c r="U36" s="56">
        <v>6712.2</v>
      </c>
      <c r="V36" s="56">
        <v>6.7</v>
      </c>
      <c r="W36" s="73"/>
      <c r="X36" s="73"/>
      <c r="Y36" s="73"/>
      <c r="Z36" s="73"/>
      <c r="AA36" s="56">
        <f>AC36+AD36</f>
        <v>6024.6</v>
      </c>
      <c r="AB36" s="56"/>
      <c r="AC36" s="57">
        <v>6018.6</v>
      </c>
      <c r="AD36" s="57">
        <v>6</v>
      </c>
      <c r="AE36" s="56"/>
      <c r="AF36" s="56"/>
      <c r="AG36" s="56"/>
      <c r="AH36" s="56"/>
      <c r="AI36" s="56">
        <f>AJ36+AK36+AL36+AM36+AN36+AQ36</f>
        <v>21945.1</v>
      </c>
      <c r="AJ36" s="73">
        <v>0</v>
      </c>
      <c r="AK36" s="56">
        <v>17556.099999999999</v>
      </c>
      <c r="AL36" s="56">
        <v>4389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57">
        <f>AT36+AU36</f>
        <v>19987</v>
      </c>
      <c r="AS36" s="57">
        <v>0</v>
      </c>
      <c r="AT36" s="57">
        <v>15989.6</v>
      </c>
      <c r="AU36" s="57">
        <v>3997.4</v>
      </c>
      <c r="AV36" s="74">
        <v>0</v>
      </c>
      <c r="AW36" s="74">
        <v>0</v>
      </c>
      <c r="AX36" s="74">
        <v>0</v>
      </c>
      <c r="AY36" s="95">
        <f t="shared" si="70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s="5" customFormat="1" ht="52.5" customHeight="1" x14ac:dyDescent="0.2">
      <c r="A37" s="143" t="s">
        <v>40</v>
      </c>
      <c r="B37" s="29"/>
      <c r="C37" s="29" t="s">
        <v>6</v>
      </c>
      <c r="D37" s="39">
        <f>K37+R37+AA37+AI37+AR37+AY37+BG37+BO37</f>
        <v>1027904.7</v>
      </c>
      <c r="E37" s="39" t="e">
        <f t="shared" ref="E37:G37" si="71">SUM(E38)</f>
        <v>#REF!</v>
      </c>
      <c r="F37" s="39" t="e">
        <f t="shared" si="71"/>
        <v>#REF!</v>
      </c>
      <c r="G37" s="39" t="e">
        <f t="shared" si="71"/>
        <v>#REF!</v>
      </c>
      <c r="H37" s="39" t="e">
        <f t="shared" ref="H37" si="72">SUM(H38)</f>
        <v>#REF!</v>
      </c>
      <c r="I37" s="39" t="e">
        <f t="shared" ref="I37" si="73">SUM(I38)</f>
        <v>#REF!</v>
      </c>
      <c r="J37" s="39" t="e">
        <f t="shared" ref="J37" si="74">SUM(J38)</f>
        <v>#REF!</v>
      </c>
      <c r="K37" s="39">
        <f>L37+M37+N37+O37+P37+Q37</f>
        <v>132230</v>
      </c>
      <c r="L37" s="39">
        <f>L38+L39</f>
        <v>32878</v>
      </c>
      <c r="M37" s="39">
        <f>M38+M39</f>
        <v>93352.8</v>
      </c>
      <c r="N37" s="39">
        <f>N38+N39</f>
        <v>5899.2000000000007</v>
      </c>
      <c r="O37" s="39">
        <f t="shared" ref="O37" si="75">SUM(O38)</f>
        <v>100</v>
      </c>
      <c r="P37" s="39">
        <f t="shared" ref="P37" si="76">SUM(P38)</f>
        <v>0</v>
      </c>
      <c r="Q37" s="39">
        <f t="shared" ref="Q37" si="77">SUM(Q38)</f>
        <v>0</v>
      </c>
      <c r="R37" s="39">
        <f>S37+T37+U37+V37+W37+Y37+Z37</f>
        <v>258514.39999999997</v>
      </c>
      <c r="S37" s="39">
        <f>S38+S39</f>
        <v>213299.09999999998</v>
      </c>
      <c r="T37" s="39">
        <f>T38+T39</f>
        <v>0</v>
      </c>
      <c r="U37" s="39">
        <f>SUM(U38:U39)+U40</f>
        <v>38277.000000000007</v>
      </c>
      <c r="V37" s="39">
        <f>V38+V39+V40</f>
        <v>6793</v>
      </c>
      <c r="W37" s="39">
        <f>SUM(W38:W39)</f>
        <v>128</v>
      </c>
      <c r="X37" s="39">
        <f>X38+X39</f>
        <v>0</v>
      </c>
      <c r="Y37" s="39">
        <f>SUM(Y38:Y39)</f>
        <v>17.3</v>
      </c>
      <c r="Z37" s="39">
        <f>SUM(Z38:Z39)</f>
        <v>0</v>
      </c>
      <c r="AA37" s="39">
        <f>AB37+AC37+AD37+AE37+AH37+AF37</f>
        <v>101886.3</v>
      </c>
      <c r="AB37" s="40">
        <f>SUM(AB38:AB39)</f>
        <v>57326.5</v>
      </c>
      <c r="AC37" s="40">
        <f>SUM(AC38:AC40)</f>
        <v>36656.6</v>
      </c>
      <c r="AD37" s="40">
        <f>AD39+AD40+AD38</f>
        <v>4965.2</v>
      </c>
      <c r="AE37" s="40">
        <f t="shared" ref="AE37:AH37" si="78">SUM(AE38:AE39)</f>
        <v>2920.7</v>
      </c>
      <c r="AF37" s="40">
        <f t="shared" si="78"/>
        <v>17.3</v>
      </c>
      <c r="AG37" s="39">
        <f t="shared" si="78"/>
        <v>0</v>
      </c>
      <c r="AH37" s="39">
        <f t="shared" si="78"/>
        <v>0</v>
      </c>
      <c r="AI37" s="39">
        <f>AJ37+AK37+AL37+AM37+AQ37+AN37</f>
        <v>110550.1</v>
      </c>
      <c r="AJ37" s="39">
        <f t="shared" ref="AJ37:AQ37" si="79">SUM(AJ38:AJ39)</f>
        <v>1342.9</v>
      </c>
      <c r="AK37" s="39">
        <f t="shared" si="79"/>
        <v>82315</v>
      </c>
      <c r="AL37" s="39">
        <f>SUM(AL38:AL39)+AL40</f>
        <v>25480.6</v>
      </c>
      <c r="AM37" s="39">
        <f t="shared" si="79"/>
        <v>1394.3</v>
      </c>
      <c r="AN37" s="39">
        <f>SUM(AN38:AN39)</f>
        <v>17.3</v>
      </c>
      <c r="AO37" s="39">
        <f t="shared" si="79"/>
        <v>0</v>
      </c>
      <c r="AP37" s="39">
        <f t="shared" si="79"/>
        <v>0</v>
      </c>
      <c r="AQ37" s="39">
        <f t="shared" si="79"/>
        <v>0</v>
      </c>
      <c r="AR37" s="39">
        <f>AS37+AT37+AU37+AV37+BF37+AW37+AX37</f>
        <v>277403</v>
      </c>
      <c r="AS37" s="39">
        <f t="shared" ref="AS37" si="80">SUM(AS38:AS39)</f>
        <v>0</v>
      </c>
      <c r="AT37" s="39">
        <f>AT38+AT39+AT40</f>
        <v>217624.3</v>
      </c>
      <c r="AU37" s="39">
        <f>AU38+AU39+AU40</f>
        <v>59664.4</v>
      </c>
      <c r="AV37" s="40">
        <f t="shared" ref="AV37:AX37" si="81">AV38+AV39+AV40</f>
        <v>97</v>
      </c>
      <c r="AW37" s="40">
        <f t="shared" si="81"/>
        <v>17.3</v>
      </c>
      <c r="AX37" s="40">
        <f t="shared" si="81"/>
        <v>0</v>
      </c>
      <c r="AY37" s="39">
        <f>AY38+AY39+AY40</f>
        <v>55137.4</v>
      </c>
      <c r="AZ37" s="39">
        <f>AZ38+AZ39+AZ40</f>
        <v>0</v>
      </c>
      <c r="BA37" s="39">
        <f>BA38+BA39+BA40</f>
        <v>0</v>
      </c>
      <c r="BB37" s="39">
        <f>BB38+BB39+BB40</f>
        <v>1804.9</v>
      </c>
      <c r="BC37" s="39">
        <f>BC38+BC39+BC40</f>
        <v>52656.6</v>
      </c>
      <c r="BD37" s="39">
        <f t="shared" ref="BD37:BF37" si="82">BD38+BD39+BD40</f>
        <v>675.9</v>
      </c>
      <c r="BE37" s="39">
        <f t="shared" si="82"/>
        <v>0</v>
      </c>
      <c r="BF37" s="39">
        <f t="shared" si="82"/>
        <v>0</v>
      </c>
      <c r="BG37" s="39">
        <f>BG38+BG39+BG40</f>
        <v>45835.3</v>
      </c>
      <c r="BH37" s="39">
        <f>BH38+BH39+BH40</f>
        <v>0</v>
      </c>
      <c r="BI37" s="39">
        <f>BI38+BI39+BI40</f>
        <v>0</v>
      </c>
      <c r="BJ37" s="39">
        <f>BJ38+BJ39+BJ40</f>
        <v>198</v>
      </c>
      <c r="BK37" s="39">
        <f>BK38+BK39+BK40</f>
        <v>45637.3</v>
      </c>
      <c r="BL37" s="39">
        <f t="shared" ref="BL37:BN37" si="83">BL38+BL39+BL40</f>
        <v>0</v>
      </c>
      <c r="BM37" s="39">
        <f t="shared" si="83"/>
        <v>0</v>
      </c>
      <c r="BN37" s="39">
        <f t="shared" si="83"/>
        <v>0</v>
      </c>
      <c r="BO37" s="35">
        <f>BO38+BO39+BO40</f>
        <v>46348.2</v>
      </c>
      <c r="BP37" s="35">
        <f>BP38+BP39+BP40</f>
        <v>0</v>
      </c>
      <c r="BQ37" s="35">
        <f>BQ38+BQ39+BQ40</f>
        <v>0</v>
      </c>
      <c r="BR37" s="35">
        <f>BR38+BR39+BR40</f>
        <v>618.70000000000005</v>
      </c>
      <c r="BS37" s="35">
        <f>BS38+BS39+BS40</f>
        <v>45729.5</v>
      </c>
      <c r="BT37" s="35">
        <f t="shared" ref="BT37:BV37" si="84">BT38+BT39+BT40</f>
        <v>0</v>
      </c>
      <c r="BU37" s="35">
        <f t="shared" si="84"/>
        <v>0</v>
      </c>
      <c r="BV37" s="35">
        <f t="shared" si="84"/>
        <v>0</v>
      </c>
    </row>
    <row r="38" spans="1:74" s="79" customFormat="1" ht="53.25" customHeight="1" x14ac:dyDescent="0.2">
      <c r="A38" s="143"/>
      <c r="B38" s="29" t="s">
        <v>7</v>
      </c>
      <c r="C38" s="29" t="s">
        <v>7</v>
      </c>
      <c r="D38" s="39">
        <f t="shared" ref="D38:D40" si="85">K38+R38+AA38+AI38+AR38+AY38+BG38+BO38</f>
        <v>287557.60000000003</v>
      </c>
      <c r="E38" s="39" t="e">
        <f>#REF!+#REF!+#REF!+#REF!+E47</f>
        <v>#REF!</v>
      </c>
      <c r="F38" s="39" t="e">
        <f>#REF!+#REF!+#REF!+#REF!+F47</f>
        <v>#REF!</v>
      </c>
      <c r="G38" s="39" t="e">
        <f>#REF!+#REF!+#REF!+#REF!+G47</f>
        <v>#REF!</v>
      </c>
      <c r="H38" s="39" t="e">
        <f>#REF!+#REF!+#REF!+#REF!+H47</f>
        <v>#REF!</v>
      </c>
      <c r="I38" s="39" t="e">
        <f>#REF!+#REF!+#REF!+#REF!+I47</f>
        <v>#REF!</v>
      </c>
      <c r="J38" s="39" t="e">
        <f>#REF!+#REF!+#REF!+#REF!+J47</f>
        <v>#REF!</v>
      </c>
      <c r="K38" s="39">
        <f>L38+M38+N38+O38+P38+Q38</f>
        <v>96133.5</v>
      </c>
      <c r="L38" s="39">
        <f t="shared" ref="L38" si="86">L41+L47+L48+L49</f>
        <v>13597.4</v>
      </c>
      <c r="M38" s="39">
        <f>M41+M47+M48+M49+M52+M44</f>
        <v>78024.3</v>
      </c>
      <c r="N38" s="39">
        <f>N41+N47+N48+N49+N52+N44</f>
        <v>4411.8</v>
      </c>
      <c r="O38" s="39">
        <f t="shared" ref="O38:Q38" si="87">O41+O47+O48+O49</f>
        <v>100</v>
      </c>
      <c r="P38" s="39">
        <f t="shared" si="87"/>
        <v>0</v>
      </c>
      <c r="Q38" s="39">
        <f t="shared" si="87"/>
        <v>0</v>
      </c>
      <c r="R38" s="39">
        <f t="shared" si="40"/>
        <v>112416.90000000001</v>
      </c>
      <c r="S38" s="39">
        <f t="shared" ref="S38:Z38" si="88">S41+S47+S48+S49</f>
        <v>77906.3</v>
      </c>
      <c r="T38" s="39">
        <f t="shared" si="88"/>
        <v>0</v>
      </c>
      <c r="U38" s="39">
        <f>U41+U47+U48+U49+U52</f>
        <v>29511.300000000003</v>
      </c>
      <c r="V38" s="39">
        <f>V41+V48+V49+V52+V47</f>
        <v>4854</v>
      </c>
      <c r="W38" s="39">
        <f>W41+W47+W48+W49+W50+W51</f>
        <v>128</v>
      </c>
      <c r="X38" s="39">
        <f t="shared" si="88"/>
        <v>0</v>
      </c>
      <c r="Y38" s="39">
        <f>Y48</f>
        <v>17.3</v>
      </c>
      <c r="Z38" s="39">
        <f t="shared" si="88"/>
        <v>0</v>
      </c>
      <c r="AA38" s="39">
        <f>AB38+AC38+AD38+AE38+AH38+AF38</f>
        <v>39402</v>
      </c>
      <c r="AB38" s="39">
        <f>AB41+AB47+AB48+AB49</f>
        <v>33158.199999999997</v>
      </c>
      <c r="AC38" s="40">
        <f>AC41+AC48</f>
        <v>2921.8</v>
      </c>
      <c r="AD38" s="40">
        <f>AD41+AD48</f>
        <v>384</v>
      </c>
      <c r="AE38" s="39">
        <f>AE51+AE48</f>
        <v>2920.7</v>
      </c>
      <c r="AF38" s="39">
        <f t="shared" ref="AF38:AH38" si="89">AF41+AF47+AF48+AF49</f>
        <v>17.3</v>
      </c>
      <c r="AG38" s="39">
        <f t="shared" si="89"/>
        <v>0</v>
      </c>
      <c r="AH38" s="39">
        <f t="shared" si="89"/>
        <v>0</v>
      </c>
      <c r="AI38" s="39">
        <f>AJ38+AK38+AL38+AM38+AQ38+AN38</f>
        <v>3354.5</v>
      </c>
      <c r="AJ38" s="39">
        <f>AJ41+AJ47+AJ48+AJ49</f>
        <v>1342.9</v>
      </c>
      <c r="AK38" s="39">
        <f>AK41+AK48</f>
        <v>385.90000000000003</v>
      </c>
      <c r="AL38" s="39">
        <f>AL41+AL48</f>
        <v>214.1</v>
      </c>
      <c r="AM38" s="39">
        <f>AM51+AM48</f>
        <v>1394.3</v>
      </c>
      <c r="AN38" s="39">
        <v>17.3</v>
      </c>
      <c r="AO38" s="39">
        <v>0</v>
      </c>
      <c r="AP38" s="39">
        <v>0</v>
      </c>
      <c r="AQ38" s="39">
        <v>0</v>
      </c>
      <c r="AR38" s="39">
        <f>AS38+AT38+AU38+AV38+BF38+AW38+AX38</f>
        <v>32561.699999999997</v>
      </c>
      <c r="AS38" s="39">
        <v>0</v>
      </c>
      <c r="AT38" s="39">
        <f>AT48+AT46</f>
        <v>17225.099999999999</v>
      </c>
      <c r="AU38" s="39">
        <f>AU41+AU46+AU47+AU48+AU50+AU51+AU52</f>
        <v>15222.3</v>
      </c>
      <c r="AV38" s="40">
        <f>AV51</f>
        <v>97</v>
      </c>
      <c r="AW38" s="40">
        <f>AW48</f>
        <v>17.3</v>
      </c>
      <c r="AX38" s="40">
        <v>0</v>
      </c>
      <c r="AY38" s="39">
        <f>AZ38+BA38+BB38+BD38+BC38+BE38+BF38</f>
        <v>3689</v>
      </c>
      <c r="AZ38" s="39">
        <v>0</v>
      </c>
      <c r="BA38" s="39">
        <v>0</v>
      </c>
      <c r="BB38" s="39">
        <f>BB48+BB46</f>
        <v>1710</v>
      </c>
      <c r="BC38" s="39">
        <f>BC41+BC46+BC47+BC48+BC50+BC51+BC52</f>
        <v>1303.0999999999999</v>
      </c>
      <c r="BD38" s="39">
        <f>BD51+BD48</f>
        <v>675.9</v>
      </c>
      <c r="BE38" s="39">
        <f>BE48</f>
        <v>0</v>
      </c>
      <c r="BF38" s="39">
        <f>0</f>
        <v>0</v>
      </c>
      <c r="BG38" s="39">
        <f>BH38+BI38+BJ38+BL38+BK38+BM38+BN38</f>
        <v>0</v>
      </c>
      <c r="BH38" s="39">
        <v>0</v>
      </c>
      <c r="BI38" s="39">
        <v>0</v>
      </c>
      <c r="BJ38" s="39">
        <f>BJ48+BJ46</f>
        <v>0</v>
      </c>
      <c r="BK38" s="39">
        <f>BK41+BK46+BK47+BK48+BK50+BK51+BK52</f>
        <v>0</v>
      </c>
      <c r="BL38" s="39">
        <f>BL51</f>
        <v>0</v>
      </c>
      <c r="BM38" s="39">
        <f>BM48</f>
        <v>0</v>
      </c>
      <c r="BN38" s="39">
        <v>0</v>
      </c>
      <c r="BO38" s="35">
        <f>BP38+BQ38+BR38+BT38+BS38+BU38+BV38</f>
        <v>0</v>
      </c>
      <c r="BP38" s="35">
        <v>0</v>
      </c>
      <c r="BQ38" s="35">
        <v>0</v>
      </c>
      <c r="BR38" s="35">
        <f>BR48+BR46</f>
        <v>0</v>
      </c>
      <c r="BS38" s="35">
        <f>BS41+BS46+BS47+BS48+BS50+BS51+BS52</f>
        <v>0</v>
      </c>
      <c r="BT38" s="35">
        <f>BT51</f>
        <v>0</v>
      </c>
      <c r="BU38" s="35">
        <f>BU48</f>
        <v>0</v>
      </c>
      <c r="BV38" s="35">
        <v>0</v>
      </c>
    </row>
    <row r="39" spans="1:74" s="79" customFormat="1" ht="74.25" customHeight="1" x14ac:dyDescent="0.2">
      <c r="A39" s="144"/>
      <c r="B39" s="29" t="s">
        <v>10</v>
      </c>
      <c r="C39" s="29" t="s">
        <v>10</v>
      </c>
      <c r="D39" s="39">
        <f t="shared" si="85"/>
        <v>726231.7</v>
      </c>
      <c r="E39" s="39" t="e">
        <f>#REF!</f>
        <v>#REF!</v>
      </c>
      <c r="F39" s="39" t="e">
        <f>#REF!</f>
        <v>#REF!</v>
      </c>
      <c r="G39" s="39" t="e">
        <f>#REF!</f>
        <v>#REF!</v>
      </c>
      <c r="H39" s="39" t="e">
        <f>#REF!</f>
        <v>#REF!</v>
      </c>
      <c r="I39" s="39" t="e">
        <f>#REF!</f>
        <v>#REF!</v>
      </c>
      <c r="J39" s="39" t="e">
        <f>#REF!</f>
        <v>#REF!</v>
      </c>
      <c r="K39" s="39">
        <f t="shared" ref="K39:K76" si="90">L39+M39+N39+O39+P39+Q39</f>
        <v>36096.5</v>
      </c>
      <c r="L39" s="39">
        <f>L42</f>
        <v>19280.599999999999</v>
      </c>
      <c r="M39" s="39">
        <f>M42+M53</f>
        <v>15328.5</v>
      </c>
      <c r="N39" s="39">
        <f>N42+N53</f>
        <v>1487.4</v>
      </c>
      <c r="O39" s="39">
        <f t="shared" ref="O39:Q39" si="91">O42</f>
        <v>0</v>
      </c>
      <c r="P39" s="39">
        <f t="shared" si="91"/>
        <v>0</v>
      </c>
      <c r="Q39" s="39">
        <f t="shared" si="91"/>
        <v>0</v>
      </c>
      <c r="R39" s="39">
        <f t="shared" si="40"/>
        <v>143591.09999999998</v>
      </c>
      <c r="S39" s="39">
        <f t="shared" ref="S39:Z39" si="92">S42</f>
        <v>135392.79999999999</v>
      </c>
      <c r="T39" s="39">
        <f t="shared" si="92"/>
        <v>0</v>
      </c>
      <c r="U39" s="39">
        <f>U42+U53</f>
        <v>6390.9000000000005</v>
      </c>
      <c r="V39" s="39">
        <f>V42+V45+V53</f>
        <v>1807.3999999999999</v>
      </c>
      <c r="W39" s="39">
        <f t="shared" si="92"/>
        <v>0</v>
      </c>
      <c r="X39" s="39">
        <f t="shared" si="92"/>
        <v>0</v>
      </c>
      <c r="Y39" s="39">
        <f t="shared" si="92"/>
        <v>0</v>
      </c>
      <c r="Z39" s="39">
        <f t="shared" si="92"/>
        <v>0</v>
      </c>
      <c r="AA39" s="39">
        <f t="shared" si="66"/>
        <v>58887.1</v>
      </c>
      <c r="AB39" s="39">
        <f t="shared" ref="AB39:AH39" si="93">AB42</f>
        <v>24168.3</v>
      </c>
      <c r="AC39" s="40">
        <f>AC53+AC42</f>
        <v>30458.899999999998</v>
      </c>
      <c r="AD39" s="40">
        <f>AD42+AD53</f>
        <v>4259.8999999999996</v>
      </c>
      <c r="AE39" s="39">
        <f t="shared" si="93"/>
        <v>0</v>
      </c>
      <c r="AF39" s="39">
        <f t="shared" si="93"/>
        <v>0</v>
      </c>
      <c r="AG39" s="39">
        <f t="shared" si="93"/>
        <v>0</v>
      </c>
      <c r="AH39" s="39">
        <f t="shared" si="93"/>
        <v>0</v>
      </c>
      <c r="AI39" s="39">
        <f>AJ39+AK39+AL39+AM39+AQ39</f>
        <v>106474.90000000001</v>
      </c>
      <c r="AJ39" s="39">
        <f t="shared" ref="AJ39:AQ39" si="94">AJ42</f>
        <v>0</v>
      </c>
      <c r="AK39" s="39">
        <f>AK53+AK42+AK45</f>
        <v>81929.100000000006</v>
      </c>
      <c r="AL39" s="39">
        <f>AL42+AL53+AL45</f>
        <v>24545.8</v>
      </c>
      <c r="AM39" s="39">
        <f t="shared" si="94"/>
        <v>0</v>
      </c>
      <c r="AN39" s="39">
        <f t="shared" si="94"/>
        <v>0</v>
      </c>
      <c r="AO39" s="39">
        <f t="shared" si="94"/>
        <v>0</v>
      </c>
      <c r="AP39" s="39">
        <f t="shared" si="94"/>
        <v>0</v>
      </c>
      <c r="AQ39" s="39">
        <f t="shared" si="94"/>
        <v>0</v>
      </c>
      <c r="AR39" s="39">
        <f>AS39+AT39+AU39+AV39+BF39</f>
        <v>238789.9</v>
      </c>
      <c r="AS39" s="39">
        <f t="shared" ref="AS39:AX39" si="95">AS42</f>
        <v>0</v>
      </c>
      <c r="AT39" s="39">
        <f>AT49+AT45+AT53</f>
        <v>200399.19999999998</v>
      </c>
      <c r="AU39" s="39">
        <f>AU45+AU49+AU53</f>
        <v>38390.700000000004</v>
      </c>
      <c r="AV39" s="40">
        <f t="shared" si="95"/>
        <v>0</v>
      </c>
      <c r="AW39" s="40">
        <f t="shared" si="95"/>
        <v>0</v>
      </c>
      <c r="AX39" s="40">
        <f t="shared" si="95"/>
        <v>0</v>
      </c>
      <c r="AY39" s="39">
        <f>AZ39+BA39+BB39+BC39+BD39+BE39+BF39</f>
        <v>50208.700000000004</v>
      </c>
      <c r="AZ39" s="39">
        <f t="shared" ref="AZ39" si="96">AZ42</f>
        <v>0</v>
      </c>
      <c r="BA39" s="39">
        <f>BA49</f>
        <v>0</v>
      </c>
      <c r="BB39" s="39">
        <f>BB49+BB45+BB53</f>
        <v>94.9</v>
      </c>
      <c r="BC39" s="39">
        <f>BC45+BC49+BC53</f>
        <v>50113.8</v>
      </c>
      <c r="BD39" s="39">
        <f t="shared" ref="BD39:BF39" si="97">BD42</f>
        <v>0</v>
      </c>
      <c r="BE39" s="39">
        <f t="shared" si="97"/>
        <v>0</v>
      </c>
      <c r="BF39" s="39">
        <f t="shared" si="97"/>
        <v>0</v>
      </c>
      <c r="BG39" s="39">
        <f>BH39+BI39+BJ39+BK39+BL39+BM39+BN39</f>
        <v>45835.3</v>
      </c>
      <c r="BH39" s="39">
        <f t="shared" ref="BH39" si="98">BH42</f>
        <v>0</v>
      </c>
      <c r="BI39" s="39">
        <f>BI49</f>
        <v>0</v>
      </c>
      <c r="BJ39" s="39">
        <f>BJ49+BJ45+BJ53</f>
        <v>198</v>
      </c>
      <c r="BK39" s="39">
        <f>BK45+BK49+BK53</f>
        <v>45637.3</v>
      </c>
      <c r="BL39" s="39">
        <f t="shared" ref="BL39:BN39" si="99">BL42</f>
        <v>0</v>
      </c>
      <c r="BM39" s="39">
        <f t="shared" si="99"/>
        <v>0</v>
      </c>
      <c r="BN39" s="39">
        <f t="shared" si="99"/>
        <v>0</v>
      </c>
      <c r="BO39" s="35">
        <f>BP39+BQ39+BR39+BS39+BT39+BU39+BV39</f>
        <v>46348.2</v>
      </c>
      <c r="BP39" s="35">
        <f t="shared" ref="BP39" si="100">BP42</f>
        <v>0</v>
      </c>
      <c r="BQ39" s="35">
        <f>BQ49</f>
        <v>0</v>
      </c>
      <c r="BR39" s="35">
        <f>BR49+BR45+BR53</f>
        <v>618.70000000000005</v>
      </c>
      <c r="BS39" s="35">
        <f>BS45+BS49+BS53</f>
        <v>45729.5</v>
      </c>
      <c r="BT39" s="35">
        <f t="shared" ref="BT39:BV39" si="101">BT42</f>
        <v>0</v>
      </c>
      <c r="BU39" s="35">
        <f t="shared" si="101"/>
        <v>0</v>
      </c>
      <c r="BV39" s="35">
        <f t="shared" si="101"/>
        <v>0</v>
      </c>
    </row>
    <row r="40" spans="1:74" s="79" customFormat="1" ht="69" customHeight="1" x14ac:dyDescent="0.2">
      <c r="A40" s="144"/>
      <c r="B40" s="29" t="s">
        <v>17</v>
      </c>
      <c r="C40" s="29" t="s">
        <v>17</v>
      </c>
      <c r="D40" s="39">
        <f t="shared" si="85"/>
        <v>14115.400000000001</v>
      </c>
      <c r="E40" s="39"/>
      <c r="F40" s="39"/>
      <c r="G40" s="39"/>
      <c r="H40" s="39"/>
      <c r="I40" s="39"/>
      <c r="J40" s="39"/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f>V40+U40</f>
        <v>2506.4</v>
      </c>
      <c r="S40" s="39">
        <v>0</v>
      </c>
      <c r="T40" s="39">
        <v>0</v>
      </c>
      <c r="U40" s="39">
        <f>U44</f>
        <v>2374.8000000000002</v>
      </c>
      <c r="V40" s="39">
        <f>V44</f>
        <v>131.6</v>
      </c>
      <c r="W40" s="39">
        <v>0</v>
      </c>
      <c r="X40" s="39">
        <v>0</v>
      </c>
      <c r="Y40" s="39">
        <v>0</v>
      </c>
      <c r="Z40" s="39">
        <v>0</v>
      </c>
      <c r="AA40" s="39">
        <f>AC40+AD40</f>
        <v>3597.2000000000003</v>
      </c>
      <c r="AB40" s="39">
        <v>0</v>
      </c>
      <c r="AC40" s="40">
        <f>AC44</f>
        <v>3275.9</v>
      </c>
      <c r="AD40" s="40">
        <f>AD44</f>
        <v>321.3</v>
      </c>
      <c r="AE40" s="39">
        <v>0</v>
      </c>
      <c r="AF40" s="39">
        <v>0</v>
      </c>
      <c r="AG40" s="39">
        <v>0</v>
      </c>
      <c r="AH40" s="39">
        <v>0</v>
      </c>
      <c r="AI40" s="39">
        <f>AJ40+AK40+AL40+AM40+AN40+AO40+AP40+AQ40</f>
        <v>720.7</v>
      </c>
      <c r="AJ40" s="39">
        <v>0</v>
      </c>
      <c r="AK40" s="39">
        <v>0</v>
      </c>
      <c r="AL40" s="39">
        <f>AL44</f>
        <v>720.7</v>
      </c>
      <c r="AM40" s="39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f>AS40+AT40+AU40+AV40+BF40</f>
        <v>6051.4</v>
      </c>
      <c r="AS40" s="39">
        <v>0</v>
      </c>
      <c r="AT40" s="39">
        <f>AT44</f>
        <v>0</v>
      </c>
      <c r="AU40" s="39">
        <f>AU44</f>
        <v>6051.4</v>
      </c>
      <c r="AV40" s="40">
        <v>0</v>
      </c>
      <c r="AW40" s="40">
        <v>0</v>
      </c>
      <c r="AX40" s="40">
        <v>0</v>
      </c>
      <c r="AY40" s="39">
        <f>BB40+BC40+BD40+BE40+BF40</f>
        <v>1239.7</v>
      </c>
      <c r="AZ40" s="39">
        <v>0</v>
      </c>
      <c r="BA40" s="39">
        <v>0</v>
      </c>
      <c r="BB40" s="39">
        <f>BB44</f>
        <v>0</v>
      </c>
      <c r="BC40" s="39">
        <f>BC44</f>
        <v>1239.7</v>
      </c>
      <c r="BD40" s="39">
        <v>0</v>
      </c>
      <c r="BE40" s="39">
        <v>0</v>
      </c>
      <c r="BF40" s="39">
        <v>0</v>
      </c>
      <c r="BG40" s="39">
        <v>0</v>
      </c>
      <c r="BH40" s="39">
        <v>0</v>
      </c>
      <c r="BI40" s="39">
        <v>0</v>
      </c>
      <c r="BJ40" s="39">
        <f>BJ44</f>
        <v>0</v>
      </c>
      <c r="BK40" s="39">
        <f>BK44</f>
        <v>0</v>
      </c>
      <c r="BL40" s="39">
        <v>0</v>
      </c>
      <c r="BM40" s="39">
        <v>0</v>
      </c>
      <c r="BN40" s="39">
        <v>0</v>
      </c>
      <c r="BO40" s="35">
        <v>0</v>
      </c>
      <c r="BP40" s="35">
        <v>0</v>
      </c>
      <c r="BQ40" s="35">
        <v>0</v>
      </c>
      <c r="BR40" s="35">
        <f>BR44</f>
        <v>0</v>
      </c>
      <c r="BS40" s="35">
        <f>BS44</f>
        <v>0</v>
      </c>
      <c r="BT40" s="35">
        <v>0</v>
      </c>
      <c r="BU40" s="35">
        <v>0</v>
      </c>
      <c r="BV40" s="35">
        <v>0</v>
      </c>
    </row>
    <row r="41" spans="1:74" ht="63.75" x14ac:dyDescent="0.2">
      <c r="A41" s="99" t="s">
        <v>72</v>
      </c>
      <c r="B41" s="59" t="s">
        <v>10</v>
      </c>
      <c r="C41" s="59" t="s">
        <v>7</v>
      </c>
      <c r="D41" s="56">
        <f>K41+R41+AA41+AI41+AR41+AY41+BG41+BO41</f>
        <v>135065.4</v>
      </c>
      <c r="E41" s="56"/>
      <c r="F41" s="56"/>
      <c r="G41" s="56"/>
      <c r="H41" s="75"/>
      <c r="I41" s="75"/>
      <c r="J41" s="75"/>
      <c r="K41" s="33">
        <f>M41+N41+L41</f>
        <v>14313</v>
      </c>
      <c r="L41" s="56">
        <v>13597.4</v>
      </c>
      <c r="M41" s="56">
        <v>572.5</v>
      </c>
      <c r="N41" s="56">
        <v>143.1</v>
      </c>
      <c r="O41" s="75">
        <v>0</v>
      </c>
      <c r="P41" s="75">
        <v>0</v>
      </c>
      <c r="Q41" s="75">
        <v>0</v>
      </c>
      <c r="R41" s="56">
        <f>S41+U41+V41</f>
        <v>84435.4</v>
      </c>
      <c r="S41" s="56">
        <v>77906.3</v>
      </c>
      <c r="T41" s="56">
        <v>0</v>
      </c>
      <c r="U41" s="56">
        <v>3308.9</v>
      </c>
      <c r="V41" s="56">
        <v>3220.2</v>
      </c>
      <c r="W41" s="33">
        <v>0</v>
      </c>
      <c r="X41" s="33">
        <v>0</v>
      </c>
      <c r="Y41" s="33">
        <v>0</v>
      </c>
      <c r="Z41" s="33">
        <v>0</v>
      </c>
      <c r="AA41" s="56">
        <f>AB41+AC41+AD41</f>
        <v>34903.399999999994</v>
      </c>
      <c r="AB41" s="56">
        <v>33158.199999999997</v>
      </c>
      <c r="AC41" s="57">
        <v>1396.2</v>
      </c>
      <c r="AD41" s="57">
        <v>349</v>
      </c>
      <c r="AE41" s="33">
        <v>0</v>
      </c>
      <c r="AF41" s="33">
        <v>0</v>
      </c>
      <c r="AG41" s="33">
        <v>0</v>
      </c>
      <c r="AH41" s="33">
        <v>0</v>
      </c>
      <c r="AI41" s="56">
        <f>AJ41+AK41+AL41</f>
        <v>1413.6</v>
      </c>
      <c r="AJ41" s="56">
        <v>1342.9</v>
      </c>
      <c r="AK41" s="56">
        <v>56.6</v>
      </c>
      <c r="AL41" s="56">
        <v>14.1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7">
        <f>AT41</f>
        <v>0</v>
      </c>
      <c r="AS41" s="57">
        <v>0</v>
      </c>
      <c r="AT41" s="57">
        <v>0</v>
      </c>
      <c r="AU41" s="57">
        <v>0</v>
      </c>
      <c r="AV41" s="57">
        <v>0</v>
      </c>
      <c r="AW41" s="57">
        <v>0</v>
      </c>
      <c r="AX41" s="57">
        <v>0</v>
      </c>
      <c r="AY41" s="56">
        <f>BB41</f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6">
        <f>BJ41</f>
        <v>0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6">
        <v>0</v>
      </c>
      <c r="BO41" s="33">
        <f>BR41</f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</row>
    <row r="42" spans="1:74" x14ac:dyDescent="0.2">
      <c r="A42" s="100"/>
      <c r="B42" s="101" t="s">
        <v>10</v>
      </c>
      <c r="C42" s="101" t="s">
        <v>10</v>
      </c>
      <c r="D42" s="103">
        <f>K42+R42+AA42+AI42+AR42+AY42+BG42+BO42</f>
        <v>192393.39999999997</v>
      </c>
      <c r="E42" s="56"/>
      <c r="F42" s="56"/>
      <c r="G42" s="56"/>
      <c r="H42" s="75"/>
      <c r="I42" s="75"/>
      <c r="J42" s="75"/>
      <c r="K42" s="103">
        <f>M42+N42+L42</f>
        <v>20816.099999999999</v>
      </c>
      <c r="L42" s="103">
        <v>19280.599999999999</v>
      </c>
      <c r="M42" s="103">
        <v>865.3</v>
      </c>
      <c r="N42" s="103">
        <v>670.2</v>
      </c>
      <c r="O42" s="140">
        <v>0</v>
      </c>
      <c r="P42" s="140">
        <v>0</v>
      </c>
      <c r="Q42" s="140">
        <v>0</v>
      </c>
      <c r="R42" s="103">
        <f>S42+U42+V42</f>
        <v>142723.69999999998</v>
      </c>
      <c r="S42" s="103">
        <v>135392.79999999999</v>
      </c>
      <c r="T42" s="103">
        <v>0</v>
      </c>
      <c r="U42" s="103">
        <v>5567.6</v>
      </c>
      <c r="V42" s="103">
        <v>1763.3</v>
      </c>
      <c r="W42" s="103">
        <v>0</v>
      </c>
      <c r="X42" s="103">
        <v>0</v>
      </c>
      <c r="Y42" s="103">
        <v>0</v>
      </c>
      <c r="Z42" s="103">
        <v>0</v>
      </c>
      <c r="AA42" s="103">
        <f>AD42+AC42+AB42</f>
        <v>27896.3</v>
      </c>
      <c r="AB42" s="103">
        <v>24168.3</v>
      </c>
      <c r="AC42" s="117">
        <v>1017.6</v>
      </c>
      <c r="AD42" s="117">
        <v>2710.4</v>
      </c>
      <c r="AE42" s="103">
        <v>0</v>
      </c>
      <c r="AF42" s="103">
        <v>0</v>
      </c>
      <c r="AG42" s="103">
        <v>0</v>
      </c>
      <c r="AH42" s="103">
        <v>0</v>
      </c>
      <c r="AI42" s="103">
        <f>AJ42+AK42+AL42</f>
        <v>957.3</v>
      </c>
      <c r="AJ42" s="103">
        <v>0</v>
      </c>
      <c r="AK42" s="103">
        <v>0</v>
      </c>
      <c r="AL42" s="103">
        <v>957.3</v>
      </c>
      <c r="AM42" s="103">
        <v>0</v>
      </c>
      <c r="AN42" s="103">
        <v>0</v>
      </c>
      <c r="AO42" s="103">
        <v>0</v>
      </c>
      <c r="AP42" s="103">
        <v>0</v>
      </c>
      <c r="AQ42" s="103">
        <v>0</v>
      </c>
      <c r="AR42" s="117">
        <f>AT42</f>
        <v>0</v>
      </c>
      <c r="AS42" s="117">
        <v>0</v>
      </c>
      <c r="AT42" s="117">
        <v>0</v>
      </c>
      <c r="AU42" s="117">
        <v>0</v>
      </c>
      <c r="AV42" s="117">
        <v>0</v>
      </c>
      <c r="AW42" s="117">
        <v>0</v>
      </c>
      <c r="AX42" s="117">
        <v>0</v>
      </c>
      <c r="AY42" s="103">
        <f>BB42</f>
        <v>0</v>
      </c>
      <c r="AZ42" s="103">
        <v>0</v>
      </c>
      <c r="BA42" s="103">
        <v>0</v>
      </c>
      <c r="BB42" s="103">
        <v>0</v>
      </c>
      <c r="BC42" s="103">
        <v>0</v>
      </c>
      <c r="BD42" s="103">
        <v>0</v>
      </c>
      <c r="BE42" s="103">
        <v>0</v>
      </c>
      <c r="BF42" s="103">
        <v>0</v>
      </c>
      <c r="BG42" s="103">
        <f>BJ42</f>
        <v>0</v>
      </c>
      <c r="BH42" s="103">
        <v>0</v>
      </c>
      <c r="BI42" s="103">
        <v>0</v>
      </c>
      <c r="BJ42" s="103">
        <v>0</v>
      </c>
      <c r="BK42" s="103">
        <v>0</v>
      </c>
      <c r="BL42" s="103">
        <v>0</v>
      </c>
      <c r="BM42" s="103">
        <v>0</v>
      </c>
      <c r="BN42" s="103">
        <v>0</v>
      </c>
      <c r="BO42" s="97">
        <f>BR42</f>
        <v>0</v>
      </c>
      <c r="BP42" s="97">
        <v>0</v>
      </c>
      <c r="BQ42" s="97">
        <v>0</v>
      </c>
      <c r="BR42" s="97">
        <v>0</v>
      </c>
      <c r="BS42" s="97">
        <v>0</v>
      </c>
      <c r="BT42" s="97">
        <v>0</v>
      </c>
      <c r="BU42" s="97">
        <v>0</v>
      </c>
      <c r="BV42" s="97">
        <v>0</v>
      </c>
    </row>
    <row r="43" spans="1:74" ht="53.25" customHeight="1" x14ac:dyDescent="0.2">
      <c r="A43" s="100"/>
      <c r="B43" s="102"/>
      <c r="C43" s="102"/>
      <c r="D43" s="102">
        <f t="shared" ref="D43" si="102">K43+R43+AA43+AI43+AR43+AY43</f>
        <v>0</v>
      </c>
      <c r="E43" s="56"/>
      <c r="F43" s="56"/>
      <c r="G43" s="56"/>
      <c r="H43" s="75"/>
      <c r="I43" s="75"/>
      <c r="J43" s="75"/>
      <c r="K43" s="102"/>
      <c r="L43" s="102"/>
      <c r="M43" s="102"/>
      <c r="N43" s="102"/>
      <c r="O43" s="141"/>
      <c r="P43" s="141"/>
      <c r="Q43" s="14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18"/>
      <c r="AD43" s="118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18"/>
      <c r="AS43" s="118"/>
      <c r="AT43" s="118"/>
      <c r="AU43" s="118"/>
      <c r="AV43" s="118"/>
      <c r="AW43" s="118"/>
      <c r="AX43" s="118"/>
      <c r="AY43" s="102"/>
      <c r="AZ43" s="102"/>
      <c r="BA43" s="103"/>
      <c r="BB43" s="102"/>
      <c r="BC43" s="102"/>
      <c r="BD43" s="102"/>
      <c r="BE43" s="102"/>
      <c r="BF43" s="102"/>
      <c r="BG43" s="102"/>
      <c r="BH43" s="102"/>
      <c r="BI43" s="103"/>
      <c r="BJ43" s="102"/>
      <c r="BK43" s="102"/>
      <c r="BL43" s="102"/>
      <c r="BM43" s="102"/>
      <c r="BN43" s="102"/>
      <c r="BO43" s="98"/>
      <c r="BP43" s="98"/>
      <c r="BQ43" s="98"/>
      <c r="BR43" s="98"/>
      <c r="BS43" s="98"/>
      <c r="BT43" s="98"/>
      <c r="BU43" s="98"/>
      <c r="BV43" s="98"/>
    </row>
    <row r="44" spans="1:74" ht="75.75" customHeight="1" x14ac:dyDescent="0.2">
      <c r="A44" s="119" t="s">
        <v>71</v>
      </c>
      <c r="B44" s="59" t="s">
        <v>17</v>
      </c>
      <c r="C44" s="59" t="s">
        <v>17</v>
      </c>
      <c r="D44" s="56">
        <f>K44+R44+AA44+AI44+AR44+AY44+BG44+BO44</f>
        <v>17342.600000000002</v>
      </c>
      <c r="E44" s="56"/>
      <c r="F44" s="56"/>
      <c r="G44" s="56"/>
      <c r="H44" s="76"/>
      <c r="I44" s="76"/>
      <c r="J44" s="76"/>
      <c r="K44" s="56">
        <f>L44+M44+N44+O44+P44+Q44</f>
        <v>3227.2000000000003</v>
      </c>
      <c r="L44" s="56">
        <v>0</v>
      </c>
      <c r="M44" s="56">
        <v>3065.8</v>
      </c>
      <c r="N44" s="56">
        <v>161.4</v>
      </c>
      <c r="O44" s="76">
        <v>0</v>
      </c>
      <c r="P44" s="76">
        <v>0</v>
      </c>
      <c r="Q44" s="76">
        <v>0</v>
      </c>
      <c r="R44" s="56">
        <f>S44+T44+U44+V44+W44+X44+Y44+Z44</f>
        <v>2506.4</v>
      </c>
      <c r="S44" s="56">
        <v>0</v>
      </c>
      <c r="T44" s="56">
        <v>0</v>
      </c>
      <c r="U44" s="56">
        <v>2374.8000000000002</v>
      </c>
      <c r="V44" s="56">
        <v>131.6</v>
      </c>
      <c r="W44" s="56">
        <v>0</v>
      </c>
      <c r="X44" s="56">
        <v>0</v>
      </c>
      <c r="Y44" s="56">
        <v>0</v>
      </c>
      <c r="Z44" s="56">
        <v>0</v>
      </c>
      <c r="AA44" s="56">
        <f>AB44+AC44+AD44+AE44+AF44+AG44+AH44</f>
        <v>3597.2000000000003</v>
      </c>
      <c r="AB44" s="56">
        <v>0</v>
      </c>
      <c r="AC44" s="57">
        <v>3275.9</v>
      </c>
      <c r="AD44" s="57">
        <v>321.3</v>
      </c>
      <c r="AE44" s="56">
        <v>0</v>
      </c>
      <c r="AF44" s="56">
        <v>0</v>
      </c>
      <c r="AG44" s="56">
        <v>0</v>
      </c>
      <c r="AH44" s="56">
        <v>0</v>
      </c>
      <c r="AI44" s="56">
        <f>AJ44+AK44+AL44+AM44+AN44+AO44+AP44</f>
        <v>720.7</v>
      </c>
      <c r="AJ44" s="56">
        <v>0</v>
      </c>
      <c r="AK44" s="56">
        <v>0</v>
      </c>
      <c r="AL44" s="56">
        <v>720.7</v>
      </c>
      <c r="AM44" s="56">
        <v>0</v>
      </c>
      <c r="AN44" s="56">
        <v>0</v>
      </c>
      <c r="AO44" s="56">
        <v>0</v>
      </c>
      <c r="AP44" s="56">
        <v>0</v>
      </c>
      <c r="AQ44" s="56">
        <v>0</v>
      </c>
      <c r="AR44" s="57">
        <f>AT44+AU44</f>
        <v>6051.4</v>
      </c>
      <c r="AS44" s="57">
        <v>0</v>
      </c>
      <c r="AT44" s="57">
        <v>0</v>
      </c>
      <c r="AU44" s="57">
        <v>6051.4</v>
      </c>
      <c r="AV44" s="57">
        <v>0</v>
      </c>
      <c r="AW44" s="57">
        <v>0</v>
      </c>
      <c r="AX44" s="57">
        <v>0</v>
      </c>
      <c r="AY44" s="56">
        <f>BA44+BB44+BC44+BD44+BE44+BF44</f>
        <v>1239.7</v>
      </c>
      <c r="AZ44" s="56">
        <v>0</v>
      </c>
      <c r="BA44" s="56">
        <v>0</v>
      </c>
      <c r="BB44" s="56">
        <v>0</v>
      </c>
      <c r="BC44" s="56">
        <v>1239.7</v>
      </c>
      <c r="BD44" s="56">
        <v>0</v>
      </c>
      <c r="BE44" s="56">
        <v>0</v>
      </c>
      <c r="BF44" s="56">
        <v>0</v>
      </c>
      <c r="BG44" s="56">
        <f>BI44+BJ44+BK44+BL44+BM44+BN44</f>
        <v>0</v>
      </c>
      <c r="BH44" s="56">
        <v>0</v>
      </c>
      <c r="BI44" s="56">
        <v>0</v>
      </c>
      <c r="BJ44" s="56">
        <v>0</v>
      </c>
      <c r="BK44" s="56">
        <v>0</v>
      </c>
      <c r="BL44" s="56">
        <v>0</v>
      </c>
      <c r="BM44" s="56">
        <v>0</v>
      </c>
      <c r="BN44" s="56">
        <v>0</v>
      </c>
      <c r="BO44" s="33">
        <f>BQ44+BR44+BS44+BT44+BU44+BV44</f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</row>
    <row r="45" spans="1:74" ht="81" customHeight="1" x14ac:dyDescent="0.2">
      <c r="A45" s="120"/>
      <c r="B45" s="59" t="s">
        <v>10</v>
      </c>
      <c r="C45" s="59" t="s">
        <v>10</v>
      </c>
      <c r="D45" s="56">
        <f t="shared" ref="D45:D53" si="103">K45+R45+AA45+AI45+AR45+AY45+BG45+BO45</f>
        <v>460159.2</v>
      </c>
      <c r="E45" s="56"/>
      <c r="F45" s="56"/>
      <c r="G45" s="56"/>
      <c r="H45" s="76"/>
      <c r="I45" s="76"/>
      <c r="J45" s="76"/>
      <c r="K45" s="56">
        <v>0</v>
      </c>
      <c r="L45" s="56">
        <v>0</v>
      </c>
      <c r="M45" s="56">
        <v>0</v>
      </c>
      <c r="N45" s="56">
        <v>0</v>
      </c>
      <c r="O45" s="76">
        <v>0</v>
      </c>
      <c r="P45" s="76">
        <v>0</v>
      </c>
      <c r="Q45" s="76">
        <v>0</v>
      </c>
      <c r="R45" s="56">
        <f>S45+T45+U45+V45+W45+X45+Y45+Z45</f>
        <v>0.8</v>
      </c>
      <c r="S45" s="56">
        <v>0</v>
      </c>
      <c r="T45" s="56">
        <v>0</v>
      </c>
      <c r="U45" s="56">
        <v>0</v>
      </c>
      <c r="V45" s="56">
        <v>0.8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7">
        <v>0</v>
      </c>
      <c r="AD45" s="57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f>AJ45+AK45+AL45+AM45+AN45+AO45+AP45+AQ45</f>
        <v>81684.2</v>
      </c>
      <c r="AJ45" s="56">
        <v>0</v>
      </c>
      <c r="AK45" s="56">
        <v>59352</v>
      </c>
      <c r="AL45" s="56">
        <v>22332.2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7">
        <f>AT45+AU45</f>
        <v>237286.7</v>
      </c>
      <c r="AS45" s="57">
        <v>0</v>
      </c>
      <c r="AT45" s="57">
        <v>198961.4</v>
      </c>
      <c r="AU45" s="57">
        <v>38325.300000000003</v>
      </c>
      <c r="AV45" s="57">
        <v>0</v>
      </c>
      <c r="AW45" s="57">
        <v>0</v>
      </c>
      <c r="AX45" s="57">
        <v>0</v>
      </c>
      <c r="AY45" s="56">
        <f t="shared" ref="AY45:AY53" si="104">BA45+BB45+BC45+BD45+BE45+BF45</f>
        <v>49829</v>
      </c>
      <c r="AZ45" s="56">
        <v>0</v>
      </c>
      <c r="BA45" s="56">
        <v>0</v>
      </c>
      <c r="BB45" s="56">
        <v>0</v>
      </c>
      <c r="BC45" s="56">
        <v>49829</v>
      </c>
      <c r="BD45" s="56">
        <v>0</v>
      </c>
      <c r="BE45" s="56">
        <v>0</v>
      </c>
      <c r="BF45" s="56">
        <v>0</v>
      </c>
      <c r="BG45" s="56">
        <f t="shared" ref="BG45:BG53" si="105">BI45+BJ45+BK45+BL45+BM45+BN45</f>
        <v>45635.3</v>
      </c>
      <c r="BH45" s="56">
        <v>0</v>
      </c>
      <c r="BI45" s="56">
        <v>0</v>
      </c>
      <c r="BJ45" s="56">
        <v>0</v>
      </c>
      <c r="BK45" s="56">
        <v>45635.3</v>
      </c>
      <c r="BL45" s="56">
        <v>0</v>
      </c>
      <c r="BM45" s="56">
        <v>0</v>
      </c>
      <c r="BN45" s="56">
        <v>0</v>
      </c>
      <c r="BO45" s="33">
        <f t="shared" ref="BO45:BO53" si="106">BQ45+BR45+BS45+BT45+BU45+BV45</f>
        <v>45723.199999999997</v>
      </c>
      <c r="BP45" s="33">
        <v>0</v>
      </c>
      <c r="BQ45" s="33">
        <v>0</v>
      </c>
      <c r="BR45" s="33">
        <v>0</v>
      </c>
      <c r="BS45" s="33">
        <v>45723.199999999997</v>
      </c>
      <c r="BT45" s="33">
        <v>0</v>
      </c>
      <c r="BU45" s="33">
        <v>0</v>
      </c>
      <c r="BV45" s="33">
        <v>0</v>
      </c>
    </row>
    <row r="46" spans="1:74" ht="81" customHeight="1" x14ac:dyDescent="0.2">
      <c r="A46" s="121"/>
      <c r="B46" s="59" t="s">
        <v>7</v>
      </c>
      <c r="C46" s="59" t="s">
        <v>7</v>
      </c>
      <c r="D46" s="56">
        <f t="shared" si="103"/>
        <v>32112.1</v>
      </c>
      <c r="E46" s="56"/>
      <c r="F46" s="56"/>
      <c r="G46" s="56"/>
      <c r="H46" s="76"/>
      <c r="I46" s="76"/>
      <c r="J46" s="76"/>
      <c r="K46" s="56">
        <v>0</v>
      </c>
      <c r="L46" s="56"/>
      <c r="M46" s="56"/>
      <c r="N46" s="56"/>
      <c r="O46" s="76"/>
      <c r="P46" s="76"/>
      <c r="Q46" s="76"/>
      <c r="R46" s="56">
        <v>0</v>
      </c>
      <c r="S46" s="56"/>
      <c r="T46" s="56"/>
      <c r="U46" s="56"/>
      <c r="V46" s="56"/>
      <c r="W46" s="56"/>
      <c r="X46" s="56"/>
      <c r="Y46" s="56"/>
      <c r="Z46" s="56"/>
      <c r="AA46" s="56">
        <v>0</v>
      </c>
      <c r="AB46" s="56"/>
      <c r="AC46" s="57"/>
      <c r="AD46" s="57"/>
      <c r="AE46" s="56"/>
      <c r="AF46" s="56"/>
      <c r="AG46" s="56"/>
      <c r="AH46" s="56"/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6">
        <v>0</v>
      </c>
      <c r="AO46" s="56"/>
      <c r="AP46" s="56"/>
      <c r="AQ46" s="56">
        <v>0</v>
      </c>
      <c r="AR46" s="57">
        <f>AT46+AU46+AV46+AW46+AX46</f>
        <v>32112.1</v>
      </c>
      <c r="AS46" s="57"/>
      <c r="AT46" s="57">
        <v>16895.8</v>
      </c>
      <c r="AU46" s="57">
        <v>15216.3</v>
      </c>
      <c r="AV46" s="57">
        <v>0</v>
      </c>
      <c r="AW46" s="57">
        <v>0</v>
      </c>
      <c r="AX46" s="57">
        <v>0</v>
      </c>
      <c r="AY46" s="56">
        <f t="shared" si="104"/>
        <v>0</v>
      </c>
      <c r="AZ46" s="56"/>
      <c r="BA46" s="56">
        <v>0</v>
      </c>
      <c r="BB46" s="56">
        <v>0</v>
      </c>
      <c r="BC46" s="56">
        <v>0</v>
      </c>
      <c r="BD46" s="56">
        <v>0</v>
      </c>
      <c r="BE46" s="56">
        <v>0</v>
      </c>
      <c r="BF46" s="56">
        <v>0</v>
      </c>
      <c r="BG46" s="56">
        <f t="shared" si="105"/>
        <v>0</v>
      </c>
      <c r="BH46" s="56"/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 t="shared" si="106"/>
        <v>0</v>
      </c>
      <c r="BP46" s="33"/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78" customHeight="1" x14ac:dyDescent="0.2">
      <c r="A47" s="58" t="s">
        <v>38</v>
      </c>
      <c r="B47" s="59" t="s">
        <v>10</v>
      </c>
      <c r="C47" s="59" t="s">
        <v>7</v>
      </c>
      <c r="D47" s="56">
        <f t="shared" si="103"/>
        <v>400</v>
      </c>
      <c r="E47" s="56">
        <v>0</v>
      </c>
      <c r="F47" s="56">
        <v>0</v>
      </c>
      <c r="G47" s="56">
        <v>0</v>
      </c>
      <c r="H47" s="33"/>
      <c r="I47" s="33"/>
      <c r="J47" s="33"/>
      <c r="K47" s="33">
        <f t="shared" si="90"/>
        <v>200</v>
      </c>
      <c r="L47" s="56">
        <v>0</v>
      </c>
      <c r="M47" s="56">
        <v>0</v>
      </c>
      <c r="N47" s="56">
        <v>100</v>
      </c>
      <c r="O47" s="33">
        <v>100</v>
      </c>
      <c r="P47" s="33">
        <v>0</v>
      </c>
      <c r="Q47" s="33">
        <v>0</v>
      </c>
      <c r="R47" s="33">
        <f t="shared" ref="R47:R74" si="107">S47+T47+U47+V47+W47+Y47+Z47</f>
        <v>200</v>
      </c>
      <c r="S47" s="56">
        <v>0</v>
      </c>
      <c r="T47" s="56">
        <v>0</v>
      </c>
      <c r="U47" s="56">
        <v>0</v>
      </c>
      <c r="V47" s="56">
        <v>100</v>
      </c>
      <c r="W47" s="33">
        <v>100</v>
      </c>
      <c r="X47" s="33">
        <v>0</v>
      </c>
      <c r="Y47" s="33">
        <v>0</v>
      </c>
      <c r="Z47" s="33">
        <v>0</v>
      </c>
      <c r="AA47" s="56">
        <f t="shared" ref="AA47:AA74" si="108">AB47+AC47+AD47+AE47+AH47</f>
        <v>0</v>
      </c>
      <c r="AB47" s="56">
        <v>0</v>
      </c>
      <c r="AC47" s="57">
        <v>0</v>
      </c>
      <c r="AD47" s="57">
        <v>0</v>
      </c>
      <c r="AE47" s="33">
        <v>0</v>
      </c>
      <c r="AF47" s="33">
        <v>0</v>
      </c>
      <c r="AG47" s="33">
        <v>0</v>
      </c>
      <c r="AH47" s="33">
        <v>0</v>
      </c>
      <c r="AI47" s="56">
        <f t="shared" ref="AI47" si="109">AJ47+AK47+AL47+AM47+AQ47</f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AS47+AT47+AU47+AV47+BF47</f>
        <v>0</v>
      </c>
      <c r="AS47" s="57">
        <v>0</v>
      </c>
      <c r="AT47" s="57">
        <v>0</v>
      </c>
      <c r="AU47" s="57">
        <v>0</v>
      </c>
      <c r="AV47" s="57">
        <v>0</v>
      </c>
      <c r="AW47" s="57">
        <v>0</v>
      </c>
      <c r="AX47" s="57">
        <v>0</v>
      </c>
      <c r="AY47" s="56">
        <f t="shared" si="104"/>
        <v>0</v>
      </c>
      <c r="AZ47" s="56"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f t="shared" si="105"/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 t="shared" si="106"/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78" customHeight="1" x14ac:dyDescent="0.2">
      <c r="A48" s="58" t="s">
        <v>48</v>
      </c>
      <c r="B48" s="59" t="s">
        <v>53</v>
      </c>
      <c r="C48" s="59" t="s">
        <v>7</v>
      </c>
      <c r="D48" s="56">
        <f t="shared" si="103"/>
        <v>7282.2</v>
      </c>
      <c r="E48" s="56"/>
      <c r="F48" s="56"/>
      <c r="G48" s="56"/>
      <c r="H48" s="75"/>
      <c r="I48" s="75"/>
      <c r="J48" s="75"/>
      <c r="K48" s="33">
        <f>L48+M48+N48+O48+P48+Q48</f>
        <v>157.1</v>
      </c>
      <c r="L48" s="56">
        <v>0</v>
      </c>
      <c r="M48" s="56">
        <v>149.19999999999999</v>
      </c>
      <c r="N48" s="56">
        <v>7.9</v>
      </c>
      <c r="O48" s="33">
        <v>0</v>
      </c>
      <c r="P48" s="33">
        <v>0</v>
      </c>
      <c r="Q48" s="33">
        <v>0</v>
      </c>
      <c r="R48" s="33">
        <f>U48+V48+W48+Y48+Z48</f>
        <v>1606</v>
      </c>
      <c r="S48" s="56">
        <v>0</v>
      </c>
      <c r="T48" s="56">
        <v>0</v>
      </c>
      <c r="U48" s="56">
        <v>1525.7</v>
      </c>
      <c r="V48" s="56">
        <v>35</v>
      </c>
      <c r="W48" s="33">
        <v>28</v>
      </c>
      <c r="X48" s="33"/>
      <c r="Y48" s="33">
        <v>17.3</v>
      </c>
      <c r="Z48" s="33">
        <v>0</v>
      </c>
      <c r="AA48" s="56">
        <f>AC48+AD48+AE48+AF48</f>
        <v>1605.8999999999999</v>
      </c>
      <c r="AB48" s="56">
        <v>0</v>
      </c>
      <c r="AC48" s="57">
        <v>1525.6</v>
      </c>
      <c r="AD48" s="57">
        <v>35</v>
      </c>
      <c r="AE48" s="33">
        <v>28</v>
      </c>
      <c r="AF48" s="33">
        <v>17.3</v>
      </c>
      <c r="AG48" s="33">
        <v>0</v>
      </c>
      <c r="AH48" s="33">
        <v>0</v>
      </c>
      <c r="AI48" s="56">
        <f>AK48+AL48+AN48</f>
        <v>546.59999999999991</v>
      </c>
      <c r="AJ48" s="56">
        <v>0</v>
      </c>
      <c r="AK48" s="56">
        <v>329.3</v>
      </c>
      <c r="AL48" s="56">
        <v>200</v>
      </c>
      <c r="AM48" s="56">
        <v>0</v>
      </c>
      <c r="AN48" s="56">
        <v>17.3</v>
      </c>
      <c r="AO48" s="56">
        <v>0</v>
      </c>
      <c r="AP48" s="56">
        <v>0</v>
      </c>
      <c r="AQ48" s="56">
        <v>0</v>
      </c>
      <c r="AR48" s="57">
        <f>AT48+AU48+AV48+AW48+AX48</f>
        <v>352.6</v>
      </c>
      <c r="AS48" s="57">
        <v>0</v>
      </c>
      <c r="AT48" s="57">
        <v>329.3</v>
      </c>
      <c r="AU48" s="57">
        <v>6</v>
      </c>
      <c r="AV48" s="57">
        <v>0</v>
      </c>
      <c r="AW48" s="57">
        <v>17.3</v>
      </c>
      <c r="AX48" s="57">
        <v>0</v>
      </c>
      <c r="AY48" s="56">
        <f t="shared" si="104"/>
        <v>3014</v>
      </c>
      <c r="AZ48" s="56">
        <v>0</v>
      </c>
      <c r="BA48" s="56">
        <v>0</v>
      </c>
      <c r="BB48" s="56">
        <v>1710</v>
      </c>
      <c r="BC48" s="56">
        <v>1303.0999999999999</v>
      </c>
      <c r="BD48" s="56">
        <v>0.9</v>
      </c>
      <c r="BE48" s="56">
        <v>0</v>
      </c>
      <c r="BF48" s="56">
        <v>0</v>
      </c>
      <c r="BG48" s="56">
        <f t="shared" si="105"/>
        <v>0</v>
      </c>
      <c r="BH48" s="56">
        <v>0</v>
      </c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06"/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67.5" customHeight="1" x14ac:dyDescent="0.2">
      <c r="A49" s="58" t="s">
        <v>39</v>
      </c>
      <c r="B49" s="59" t="s">
        <v>10</v>
      </c>
      <c r="C49" s="59" t="s">
        <v>10</v>
      </c>
      <c r="D49" s="56">
        <f t="shared" si="103"/>
        <v>1739.6000000000001</v>
      </c>
      <c r="E49" s="56"/>
      <c r="F49" s="56"/>
      <c r="G49" s="56"/>
      <c r="H49" s="75"/>
      <c r="I49" s="75"/>
      <c r="J49" s="75"/>
      <c r="K49" s="33">
        <f>N49</f>
        <v>92.1</v>
      </c>
      <c r="L49" s="56">
        <v>0</v>
      </c>
      <c r="M49" s="56">
        <v>0</v>
      </c>
      <c r="N49" s="56">
        <v>92.1</v>
      </c>
      <c r="O49" s="75">
        <v>0</v>
      </c>
      <c r="P49" s="75">
        <v>0</v>
      </c>
      <c r="Q49" s="75">
        <v>0</v>
      </c>
      <c r="R49" s="33">
        <f>V49+W49</f>
        <v>200</v>
      </c>
      <c r="S49" s="56">
        <v>0</v>
      </c>
      <c r="T49" s="56">
        <v>0</v>
      </c>
      <c r="U49" s="56">
        <v>0</v>
      </c>
      <c r="V49" s="56">
        <v>200</v>
      </c>
      <c r="W49" s="75">
        <v>0</v>
      </c>
      <c r="X49" s="75">
        <v>0</v>
      </c>
      <c r="Y49" s="75">
        <v>0</v>
      </c>
      <c r="Z49" s="75">
        <v>0</v>
      </c>
      <c r="AA49" s="56">
        <f>AB49+AC49+AD49+AE49+AF49+AH49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>AJ49+AK49+AL49+AM49+AN49+AO49+AP49+AQ49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AS49+AT49+AU49+AV49+AW49+AX49</f>
        <v>242.8</v>
      </c>
      <c r="AS49" s="57">
        <v>0</v>
      </c>
      <c r="AT49" s="57">
        <v>240.4</v>
      </c>
      <c r="AU49" s="57">
        <v>2.4</v>
      </c>
      <c r="AV49" s="57">
        <v>0</v>
      </c>
      <c r="AW49" s="57">
        <v>0</v>
      </c>
      <c r="AX49" s="57">
        <v>0</v>
      </c>
      <c r="AY49" s="56">
        <f t="shared" si="104"/>
        <v>379.70000000000005</v>
      </c>
      <c r="AZ49" s="77"/>
      <c r="BA49" s="56">
        <v>0</v>
      </c>
      <c r="BB49" s="56">
        <v>94.9</v>
      </c>
      <c r="BC49" s="56">
        <v>284.8</v>
      </c>
      <c r="BD49" s="56">
        <v>0</v>
      </c>
      <c r="BE49" s="56">
        <v>0</v>
      </c>
      <c r="BF49" s="56">
        <v>0</v>
      </c>
      <c r="BG49" s="56">
        <f t="shared" si="105"/>
        <v>200</v>
      </c>
      <c r="BH49" s="77"/>
      <c r="BI49" s="56">
        <v>0</v>
      </c>
      <c r="BJ49" s="56">
        <v>198</v>
      </c>
      <c r="BK49" s="56">
        <v>2</v>
      </c>
      <c r="BL49" s="56">
        <v>0</v>
      </c>
      <c r="BM49" s="56">
        <v>0</v>
      </c>
      <c r="BN49" s="56">
        <v>0</v>
      </c>
      <c r="BO49" s="33">
        <f t="shared" si="106"/>
        <v>625</v>
      </c>
      <c r="BP49" s="33"/>
      <c r="BQ49" s="33">
        <v>0</v>
      </c>
      <c r="BR49" s="33">
        <v>618.70000000000005</v>
      </c>
      <c r="BS49" s="33">
        <v>6.3</v>
      </c>
      <c r="BT49" s="33">
        <v>0</v>
      </c>
      <c r="BU49" s="33">
        <v>0</v>
      </c>
      <c r="BV49" s="33">
        <v>0</v>
      </c>
    </row>
    <row r="50" spans="1:74" ht="69.75" customHeight="1" x14ac:dyDescent="0.2">
      <c r="A50" s="58" t="s">
        <v>69</v>
      </c>
      <c r="B50" s="59" t="s">
        <v>10</v>
      </c>
      <c r="C50" s="59" t="s">
        <v>7</v>
      </c>
      <c r="D50" s="56">
        <f t="shared" si="103"/>
        <v>0</v>
      </c>
      <c r="E50" s="56"/>
      <c r="F50" s="56"/>
      <c r="G50" s="56"/>
      <c r="H50" s="33"/>
      <c r="I50" s="33"/>
      <c r="J50" s="33"/>
      <c r="K50" s="33">
        <f>N50</f>
        <v>0</v>
      </c>
      <c r="L50" s="56">
        <v>0</v>
      </c>
      <c r="M50" s="56">
        <v>0</v>
      </c>
      <c r="N50" s="56">
        <v>0</v>
      </c>
      <c r="O50" s="33">
        <v>0</v>
      </c>
      <c r="P50" s="33">
        <v>0</v>
      </c>
      <c r="Q50" s="33">
        <v>0</v>
      </c>
      <c r="R50" s="33">
        <f>S50+T50+U50+V50+W50+X50+Y50+Z50</f>
        <v>0</v>
      </c>
      <c r="S50" s="56">
        <v>0</v>
      </c>
      <c r="T50" s="56">
        <v>0</v>
      </c>
      <c r="U50" s="56">
        <v>0</v>
      </c>
      <c r="V50" s="56">
        <v>0</v>
      </c>
      <c r="W50" s="33">
        <v>0</v>
      </c>
      <c r="X50" s="33">
        <v>0</v>
      </c>
      <c r="Y50" s="33">
        <v>0</v>
      </c>
      <c r="Z50" s="33">
        <v>0</v>
      </c>
      <c r="AA50" s="56"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56">
        <f t="shared" si="104"/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0</v>
      </c>
      <c r="BE50" s="56">
        <v>0</v>
      </c>
      <c r="BF50" s="56">
        <v>0</v>
      </c>
      <c r="BG50" s="56">
        <f t="shared" si="105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6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6" customHeight="1" x14ac:dyDescent="0.2">
      <c r="A51" s="58" t="s">
        <v>70</v>
      </c>
      <c r="B51" s="59" t="s">
        <v>53</v>
      </c>
      <c r="C51" s="59" t="s">
        <v>7</v>
      </c>
      <c r="D51" s="56">
        <f t="shared" si="103"/>
        <v>5059</v>
      </c>
      <c r="E51" s="56"/>
      <c r="F51" s="56"/>
      <c r="G51" s="56"/>
      <c r="H51" s="33"/>
      <c r="I51" s="33"/>
      <c r="J51" s="33"/>
      <c r="K51" s="33">
        <f>N51</f>
        <v>0</v>
      </c>
      <c r="L51" s="56">
        <v>0</v>
      </c>
      <c r="M51" s="56">
        <v>0</v>
      </c>
      <c r="N51" s="56">
        <v>0</v>
      </c>
      <c r="O51" s="33">
        <v>0</v>
      </c>
      <c r="P51" s="33">
        <v>0</v>
      </c>
      <c r="Q51" s="33">
        <v>0</v>
      </c>
      <c r="R51" s="33">
        <f>S51+T51+U51+V51+W51+X51+Y51+Z51</f>
        <v>0</v>
      </c>
      <c r="S51" s="56">
        <v>0</v>
      </c>
      <c r="T51" s="56">
        <v>0</v>
      </c>
      <c r="U51" s="56">
        <v>0</v>
      </c>
      <c r="V51" s="56">
        <v>0</v>
      </c>
      <c r="W51" s="33">
        <v>0</v>
      </c>
      <c r="X51" s="33">
        <v>0</v>
      </c>
      <c r="Y51" s="33">
        <v>0</v>
      </c>
      <c r="Z51" s="33">
        <v>0</v>
      </c>
      <c r="AA51" s="56">
        <f>AE51</f>
        <v>2892.7</v>
      </c>
      <c r="AB51" s="56">
        <v>0</v>
      </c>
      <c r="AC51" s="57">
        <v>0</v>
      </c>
      <c r="AD51" s="57">
        <v>0</v>
      </c>
      <c r="AE51" s="33">
        <v>2892.7</v>
      </c>
      <c r="AF51" s="33">
        <v>0</v>
      </c>
      <c r="AG51" s="33">
        <v>0</v>
      </c>
      <c r="AH51" s="33">
        <v>0</v>
      </c>
      <c r="AI51" s="56">
        <f>AJ51+AK51+AL51+AM51+AN51+AO51+AP51+AQ51</f>
        <v>1394.3</v>
      </c>
      <c r="AJ51" s="56">
        <v>0</v>
      </c>
      <c r="AK51" s="56">
        <v>0</v>
      </c>
      <c r="AL51" s="56">
        <v>0</v>
      </c>
      <c r="AM51" s="56">
        <v>1394.3</v>
      </c>
      <c r="AN51" s="56">
        <v>0</v>
      </c>
      <c r="AO51" s="56">
        <v>0</v>
      </c>
      <c r="AP51" s="56">
        <v>0</v>
      </c>
      <c r="AQ51" s="56">
        <v>0</v>
      </c>
      <c r="AR51" s="57">
        <f>AT51+AU51+AV51+AW51+AX51</f>
        <v>97</v>
      </c>
      <c r="AS51" s="57">
        <v>0</v>
      </c>
      <c r="AT51" s="57">
        <v>0</v>
      </c>
      <c r="AU51" s="57">
        <v>0</v>
      </c>
      <c r="AV51" s="57">
        <v>97</v>
      </c>
      <c r="AW51" s="57">
        <v>0</v>
      </c>
      <c r="AX51" s="57">
        <v>0</v>
      </c>
      <c r="AY51" s="56">
        <f t="shared" si="104"/>
        <v>675</v>
      </c>
      <c r="AZ51" s="56">
        <v>0</v>
      </c>
      <c r="BA51" s="56">
        <v>0</v>
      </c>
      <c r="BB51" s="56">
        <v>0</v>
      </c>
      <c r="BC51" s="56">
        <v>0</v>
      </c>
      <c r="BD51" s="56">
        <v>675</v>
      </c>
      <c r="BE51" s="56">
        <v>0</v>
      </c>
      <c r="BF51" s="56">
        <v>0</v>
      </c>
      <c r="BG51" s="56">
        <f t="shared" si="105"/>
        <v>0</v>
      </c>
      <c r="BH51" s="56">
        <v>0</v>
      </c>
      <c r="BI51" s="56">
        <v>0</v>
      </c>
      <c r="BJ51" s="56">
        <v>0</v>
      </c>
      <c r="BK51" s="56">
        <v>0</v>
      </c>
      <c r="BL51" s="56">
        <v>0</v>
      </c>
      <c r="BM51" s="56">
        <v>0</v>
      </c>
      <c r="BN51" s="56">
        <v>0</v>
      </c>
      <c r="BO51" s="33">
        <f t="shared" si="106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70.5" customHeight="1" x14ac:dyDescent="0.2">
      <c r="A52" s="99" t="s">
        <v>41</v>
      </c>
      <c r="B52" s="59" t="s">
        <v>10</v>
      </c>
      <c r="C52" s="59" t="s">
        <v>7</v>
      </c>
      <c r="D52" s="56">
        <f t="shared" si="103"/>
        <v>104119.6</v>
      </c>
      <c r="E52" s="56"/>
      <c r="F52" s="56"/>
      <c r="G52" s="56"/>
      <c r="H52" s="75"/>
      <c r="I52" s="75"/>
      <c r="J52" s="75"/>
      <c r="K52" s="33">
        <f>M52+N52</f>
        <v>78144.100000000006</v>
      </c>
      <c r="L52" s="56">
        <v>0</v>
      </c>
      <c r="M52" s="56">
        <v>74236.800000000003</v>
      </c>
      <c r="N52" s="56">
        <v>3907.3</v>
      </c>
      <c r="O52" s="75">
        <v>0</v>
      </c>
      <c r="P52" s="75"/>
      <c r="Q52" s="75"/>
      <c r="R52" s="33">
        <f>U52+V52</f>
        <v>25975.5</v>
      </c>
      <c r="S52" s="56">
        <v>0</v>
      </c>
      <c r="T52" s="56">
        <v>0</v>
      </c>
      <c r="U52" s="56">
        <v>24676.7</v>
      </c>
      <c r="V52" s="56">
        <v>1298.8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78">
        <f>AJ52+AK52+AL52+AM52+AN52+AO52+AP52+AQ52</f>
        <v>0</v>
      </c>
      <c r="AJ52" s="33">
        <v>0</v>
      </c>
      <c r="AK52" s="33">
        <v>0</v>
      </c>
      <c r="AL52" s="33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04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05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06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76.5" customHeight="1" x14ac:dyDescent="0.2">
      <c r="A53" s="100"/>
      <c r="B53" s="59" t="s">
        <v>10</v>
      </c>
      <c r="C53" s="59" t="s">
        <v>10</v>
      </c>
      <c r="D53" s="56">
        <f t="shared" si="103"/>
        <v>72231.599999999991</v>
      </c>
      <c r="E53" s="56"/>
      <c r="F53" s="56"/>
      <c r="G53" s="56"/>
      <c r="H53" s="75"/>
      <c r="I53" s="75"/>
      <c r="J53" s="75"/>
      <c r="K53" s="33">
        <f>M53+N53</f>
        <v>15280.400000000001</v>
      </c>
      <c r="L53" s="56">
        <v>0</v>
      </c>
      <c r="M53" s="56">
        <v>14463.2</v>
      </c>
      <c r="N53" s="56">
        <v>817.2</v>
      </c>
      <c r="O53" s="75">
        <v>0</v>
      </c>
      <c r="P53" s="75">
        <v>0</v>
      </c>
      <c r="Q53" s="75">
        <v>0</v>
      </c>
      <c r="R53" s="33">
        <f>S53+T53+U53+V53+W53+X53+Y53+Z53</f>
        <v>866.59999999999991</v>
      </c>
      <c r="S53" s="56">
        <v>0</v>
      </c>
      <c r="T53" s="56">
        <v>0</v>
      </c>
      <c r="U53" s="56">
        <v>823.3</v>
      </c>
      <c r="V53" s="56">
        <v>43.3</v>
      </c>
      <c r="W53" s="75">
        <v>0</v>
      </c>
      <c r="X53" s="75">
        <v>0</v>
      </c>
      <c r="Y53" s="75">
        <v>0</v>
      </c>
      <c r="Z53" s="75">
        <v>0</v>
      </c>
      <c r="AA53" s="56">
        <f>AB53+AC53+AD53</f>
        <v>30990.799999999999</v>
      </c>
      <c r="AB53" s="56">
        <v>0</v>
      </c>
      <c r="AC53" s="57">
        <v>29441.3</v>
      </c>
      <c r="AD53" s="57">
        <v>1549.5</v>
      </c>
      <c r="AE53" s="33">
        <v>0</v>
      </c>
      <c r="AF53" s="33">
        <v>0</v>
      </c>
      <c r="AG53" s="33">
        <v>0</v>
      </c>
      <c r="AH53" s="33">
        <v>0</v>
      </c>
      <c r="AI53" s="56">
        <f>AK53+AL53</f>
        <v>23833.399999999998</v>
      </c>
      <c r="AJ53" s="56">
        <v>0</v>
      </c>
      <c r="AK53" s="56">
        <v>22577.1</v>
      </c>
      <c r="AL53" s="56">
        <v>1256.3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f>AS53+AT53+AU53+AV53+AW53+AX53</f>
        <v>1260.4000000000001</v>
      </c>
      <c r="AS53" s="57">
        <v>0</v>
      </c>
      <c r="AT53" s="57">
        <v>1197.4000000000001</v>
      </c>
      <c r="AU53" s="57">
        <v>63</v>
      </c>
      <c r="AV53" s="57">
        <v>0</v>
      </c>
      <c r="AW53" s="57">
        <v>0</v>
      </c>
      <c r="AX53" s="57">
        <v>0</v>
      </c>
      <c r="AY53" s="56">
        <f t="shared" si="104"/>
        <v>0</v>
      </c>
      <c r="AZ53" s="56"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f t="shared" si="105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6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s="82" customFormat="1" ht="38.25" x14ac:dyDescent="0.2">
      <c r="A54" s="127" t="s">
        <v>30</v>
      </c>
      <c r="B54" s="29"/>
      <c r="C54" s="29" t="s">
        <v>6</v>
      </c>
      <c r="D54" s="39">
        <f>K54+R54+AA54+AI54+AR54+AY54+BG54+BO54</f>
        <v>606959.29999999993</v>
      </c>
      <c r="E54" s="39">
        <f t="shared" ref="E54:J54" si="110">SUM(E57:E62)</f>
        <v>0</v>
      </c>
      <c r="F54" s="39">
        <f t="shared" si="110"/>
        <v>59064.11</v>
      </c>
      <c r="G54" s="39">
        <f t="shared" si="110"/>
        <v>2681.6</v>
      </c>
      <c r="H54" s="39">
        <f t="shared" si="110"/>
        <v>261.42900000000003</v>
      </c>
      <c r="I54" s="39">
        <f t="shared" si="110"/>
        <v>76.899999999999991</v>
      </c>
      <c r="J54" s="39">
        <f t="shared" si="110"/>
        <v>6.3</v>
      </c>
      <c r="K54" s="39">
        <f>L54+M54+N54+O54+P54+Q54</f>
        <v>69656.899999999994</v>
      </c>
      <c r="L54" s="39">
        <f t="shared" ref="L54:M54" si="111">L57+L58+L59+L61+L62</f>
        <v>0</v>
      </c>
      <c r="M54" s="39">
        <f t="shared" si="111"/>
        <v>17644.2</v>
      </c>
      <c r="N54" s="39">
        <f>N57+N58+N59+N61+N62</f>
        <v>21487.600000000002</v>
      </c>
      <c r="O54" s="39">
        <f>O57+O58+O59+O61+O62</f>
        <v>30292.2</v>
      </c>
      <c r="P54" s="39">
        <f>SUM(P57:P62)</f>
        <v>65.900000000000006</v>
      </c>
      <c r="Q54" s="39">
        <f>SUM(Q57:Q62)</f>
        <v>167</v>
      </c>
      <c r="R54" s="39">
        <f>S54+T54+U54+V54+W54+Y54+Z54</f>
        <v>82971.199999999997</v>
      </c>
      <c r="S54" s="39">
        <f t="shared" ref="S54:Z54" si="112">S57+S58+S59+S61+S62</f>
        <v>0</v>
      </c>
      <c r="T54" s="39">
        <f t="shared" si="112"/>
        <v>0</v>
      </c>
      <c r="U54" s="39">
        <f t="shared" si="112"/>
        <v>19068</v>
      </c>
      <c r="V54" s="39">
        <f>V57+V58+V59+V61+V62</f>
        <v>23246.799999999999</v>
      </c>
      <c r="W54" s="39">
        <f>W57+W58+W59+W61+W62</f>
        <v>40412.300000000003</v>
      </c>
      <c r="X54" s="39">
        <f t="shared" si="112"/>
        <v>0</v>
      </c>
      <c r="Y54" s="39">
        <f t="shared" si="112"/>
        <v>81.2</v>
      </c>
      <c r="Z54" s="39">
        <f t="shared" si="112"/>
        <v>162.9</v>
      </c>
      <c r="AA54" s="39">
        <f>AB54+AC54+AD54+AE54+AF54+AH54</f>
        <v>136123.99999999997</v>
      </c>
      <c r="AB54" s="39">
        <f t="shared" ref="AB54" si="113">AB57+AB58+AB59+AB61+AB62</f>
        <v>0</v>
      </c>
      <c r="AC54" s="40">
        <f t="shared" ref="AC54:AH54" si="114">AC55+AC56</f>
        <v>109232.7</v>
      </c>
      <c r="AD54" s="40">
        <f>AD55+AD56</f>
        <v>22798.6</v>
      </c>
      <c r="AE54" s="39">
        <f t="shared" si="114"/>
        <v>3812.9</v>
      </c>
      <c r="AF54" s="39">
        <f t="shared" si="114"/>
        <v>97.9</v>
      </c>
      <c r="AG54" s="39">
        <f t="shared" si="114"/>
        <v>0</v>
      </c>
      <c r="AH54" s="39">
        <f t="shared" si="114"/>
        <v>181.9</v>
      </c>
      <c r="AI54" s="39">
        <f>AJ54+AK54+AL54+AM54+AN54+AQ54</f>
        <v>51812.100000000006</v>
      </c>
      <c r="AJ54" s="39">
        <f t="shared" ref="AJ54:AQ54" si="115">AJ57+AJ58+AJ59+AJ61+AJ62</f>
        <v>0</v>
      </c>
      <c r="AK54" s="39">
        <f>AK57+AK58+AK59+AK61+AK62+AK67</f>
        <v>19266.400000000001</v>
      </c>
      <c r="AL54" s="39">
        <f>AL57+AL58+AL59+AL61+AL62+AL66</f>
        <v>26364.899999999998</v>
      </c>
      <c r="AM54" s="39">
        <f t="shared" si="115"/>
        <v>5891</v>
      </c>
      <c r="AN54" s="39">
        <f t="shared" si="115"/>
        <v>97.9</v>
      </c>
      <c r="AO54" s="39">
        <f t="shared" si="115"/>
        <v>0</v>
      </c>
      <c r="AP54" s="39">
        <f t="shared" si="115"/>
        <v>0</v>
      </c>
      <c r="AQ54" s="39">
        <f t="shared" si="115"/>
        <v>191.9</v>
      </c>
      <c r="AR54" s="40">
        <f>AS54+AT54+AU54+AV54+AW54+AX54</f>
        <v>100705.79999999999</v>
      </c>
      <c r="AS54" s="40">
        <f t="shared" ref="AS54:AX54" si="116">AS57+AS58+AS59+AS61+AS62</f>
        <v>0</v>
      </c>
      <c r="AT54" s="40">
        <f>AT57+AT58+AT59+AT61+AT62+AT67</f>
        <v>49157.8</v>
      </c>
      <c r="AU54" s="40">
        <f>AU57+AU58+AU59+AU61+AU62+AU66+AU67+AU60</f>
        <v>47449.799999999996</v>
      </c>
      <c r="AV54" s="40">
        <f t="shared" si="116"/>
        <v>3930.9</v>
      </c>
      <c r="AW54" s="40">
        <f t="shared" si="116"/>
        <v>6.9</v>
      </c>
      <c r="AX54" s="40">
        <f t="shared" si="116"/>
        <v>160.4</v>
      </c>
      <c r="AY54" s="39">
        <f>BA54+BB54+BC54+BD54+BE54+BF54</f>
        <v>56773.3</v>
      </c>
      <c r="AZ54" s="39">
        <f t="shared" ref="AZ54:BF54" si="117">AZ55+AZ56</f>
        <v>0</v>
      </c>
      <c r="BA54" s="39">
        <f t="shared" si="117"/>
        <v>0</v>
      </c>
      <c r="BB54" s="39">
        <f t="shared" si="117"/>
        <v>18925.400000000001</v>
      </c>
      <c r="BC54" s="39">
        <f t="shared" si="117"/>
        <v>33168.5</v>
      </c>
      <c r="BD54" s="39">
        <f t="shared" si="117"/>
        <v>4460.6000000000004</v>
      </c>
      <c r="BE54" s="39">
        <f t="shared" si="117"/>
        <v>6.9</v>
      </c>
      <c r="BF54" s="39">
        <f t="shared" si="117"/>
        <v>211.9</v>
      </c>
      <c r="BG54" s="39">
        <f>BI54+BJ54+BK54+BL54+BM54+BN54</f>
        <v>54427.3</v>
      </c>
      <c r="BH54" s="39">
        <f t="shared" ref="BH54" si="118">BH57+BH58+BH59+BH61+BH62</f>
        <v>0</v>
      </c>
      <c r="BI54" s="39">
        <v>0</v>
      </c>
      <c r="BJ54" s="39">
        <f>BJ57+BJ58+BJ59+BJ61+BJ62+BJ67</f>
        <v>18418.600000000002</v>
      </c>
      <c r="BK54" s="39">
        <f>BK57+BK58+BK59+BK61+BK62+BK66+BK67+BK60</f>
        <v>31138.7</v>
      </c>
      <c r="BL54" s="39">
        <f t="shared" ref="BL54:BN54" si="119">BL57+BL58+BL59+BL61+BL62</f>
        <v>4661.2</v>
      </c>
      <c r="BM54" s="39">
        <f t="shared" si="119"/>
        <v>6.9</v>
      </c>
      <c r="BN54" s="39">
        <f t="shared" si="119"/>
        <v>201.9</v>
      </c>
      <c r="BO54" s="35">
        <f>BQ54+BR54+BS54+BT54+BU54+BV54</f>
        <v>54488.700000000004</v>
      </c>
      <c r="BP54" s="35">
        <f t="shared" ref="BP54" si="120">BP57+BP58+BP59+BP61+BP62</f>
        <v>0</v>
      </c>
      <c r="BQ54" s="35">
        <v>0</v>
      </c>
      <c r="BR54" s="35">
        <f>BR57+BR58+BR59+BR61+BR62+BR67</f>
        <v>18480.500000000004</v>
      </c>
      <c r="BS54" s="35">
        <f>BS57+BS58+BS59+BS61+BS62+BS66+BS67+BS60</f>
        <v>31138.2</v>
      </c>
      <c r="BT54" s="35">
        <f t="shared" ref="BT54:BV54" si="121">BT57+BT58+BT59+BT61+BT62</f>
        <v>4661.2</v>
      </c>
      <c r="BU54" s="35">
        <f t="shared" si="121"/>
        <v>6.9</v>
      </c>
      <c r="BV54" s="35">
        <f t="shared" si="121"/>
        <v>201.9</v>
      </c>
    </row>
    <row r="55" spans="1:74" s="82" customFormat="1" ht="91.5" customHeight="1" x14ac:dyDescent="0.2">
      <c r="A55" s="137"/>
      <c r="B55" s="29" t="s">
        <v>82</v>
      </c>
      <c r="C55" s="29" t="s">
        <v>7</v>
      </c>
      <c r="D55" s="39">
        <f t="shared" ref="D55:D56" si="122">K55+R55+AA55+AI55+AR55+AY55+BG55+BO55</f>
        <v>606294.69999999995</v>
      </c>
      <c r="E55" s="39"/>
      <c r="F55" s="39"/>
      <c r="G55" s="39"/>
      <c r="H55" s="39"/>
      <c r="I55" s="39"/>
      <c r="J55" s="39"/>
      <c r="K55" s="39">
        <f>L55+M55+N55+O55+P55+Q55</f>
        <v>69656.899999999994</v>
      </c>
      <c r="L55" s="39">
        <f>L57+L58+L59+L61+L62+L63+L64</f>
        <v>0</v>
      </c>
      <c r="M55" s="39">
        <f>M57+M58+M59+M61+M62+M63+M64</f>
        <v>17644.2</v>
      </c>
      <c r="N55" s="39">
        <f t="shared" ref="N55:Q55" si="123">N57+N58+N59+N61+N62+N63+N64</f>
        <v>21487.600000000002</v>
      </c>
      <c r="O55" s="39">
        <f t="shared" si="123"/>
        <v>30292.2</v>
      </c>
      <c r="P55" s="39">
        <f t="shared" si="123"/>
        <v>65.900000000000006</v>
      </c>
      <c r="Q55" s="39">
        <f t="shared" si="123"/>
        <v>167</v>
      </c>
      <c r="R55" s="39">
        <f>S55+T55+U55+V55+W55+X55+Y55+Z55</f>
        <v>82971.199999999997</v>
      </c>
      <c r="S55" s="39">
        <f t="shared" ref="S55:Z55" si="124">S57+S58+S59+S61+S62+S63+S64</f>
        <v>0</v>
      </c>
      <c r="T55" s="39">
        <f t="shared" si="124"/>
        <v>0</v>
      </c>
      <c r="U55" s="39">
        <f t="shared" si="124"/>
        <v>19068</v>
      </c>
      <c r="V55" s="39">
        <f t="shared" si="124"/>
        <v>23246.799999999999</v>
      </c>
      <c r="W55" s="39">
        <f t="shared" si="124"/>
        <v>40412.300000000003</v>
      </c>
      <c r="X55" s="39">
        <f t="shared" si="124"/>
        <v>0</v>
      </c>
      <c r="Y55" s="39">
        <f t="shared" si="124"/>
        <v>81.2</v>
      </c>
      <c r="Z55" s="39">
        <f t="shared" si="124"/>
        <v>162.9</v>
      </c>
      <c r="AA55" s="39">
        <f>AB55+AC55+AD55+AE55+AF55+AG55+AH55</f>
        <v>135519.4</v>
      </c>
      <c r="AB55" s="39">
        <f t="shared" ref="AB55:AH55" si="125">AB57+AB58+AB59+AB61+AB62+AB63+AB64</f>
        <v>0</v>
      </c>
      <c r="AC55" s="39">
        <f t="shared" si="125"/>
        <v>109232.7</v>
      </c>
      <c r="AD55" s="39">
        <f>AD57+AD58+AD59+AD61+AD62+AD63+AD64</f>
        <v>22194</v>
      </c>
      <c r="AE55" s="39">
        <f>AE58+AE61</f>
        <v>3812.9</v>
      </c>
      <c r="AF55" s="39">
        <f t="shared" si="125"/>
        <v>97.9</v>
      </c>
      <c r="AG55" s="39">
        <f t="shared" si="125"/>
        <v>0</v>
      </c>
      <c r="AH55" s="39">
        <f t="shared" si="125"/>
        <v>181.9</v>
      </c>
      <c r="AI55" s="39">
        <f>AJ55+AK55+AL55+AM55+AN55+AO55+AP55+AQ55</f>
        <v>51812.100000000006</v>
      </c>
      <c r="AJ55" s="39">
        <f t="shared" ref="AJ55:AQ55" si="126">AJ57+AJ58+AJ59+AJ61+AJ62+AJ63+AJ64</f>
        <v>0</v>
      </c>
      <c r="AK55" s="39">
        <f>AK57+AK58+AK59+AK61+AK62+AK63+AK64+AK67</f>
        <v>19266.400000000001</v>
      </c>
      <c r="AL55" s="39">
        <f>AL57+AL58+AL59+AL61+AL62+AL63+AL64+AL66</f>
        <v>26364.899999999998</v>
      </c>
      <c r="AM55" s="39">
        <f t="shared" si="126"/>
        <v>5891</v>
      </c>
      <c r="AN55" s="39">
        <f t="shared" si="126"/>
        <v>97.9</v>
      </c>
      <c r="AO55" s="39">
        <f t="shared" si="126"/>
        <v>0</v>
      </c>
      <c r="AP55" s="39">
        <f t="shared" si="126"/>
        <v>0</v>
      </c>
      <c r="AQ55" s="39">
        <f t="shared" si="126"/>
        <v>191.9</v>
      </c>
      <c r="AR55" s="40">
        <f>AS55+AT55+AU55+AV55+AW55+AX55</f>
        <v>100645.79999999999</v>
      </c>
      <c r="AS55" s="40">
        <f t="shared" ref="AS55:AX55" si="127">AS57+AS58+AS59+AS61+AS62+AS63+AS64</f>
        <v>0</v>
      </c>
      <c r="AT55" s="40">
        <f>AT57+AT58+AT59+AT61+AT62+AT63+AT64+AT67</f>
        <v>49157.8</v>
      </c>
      <c r="AU55" s="40">
        <f>AU57+AU58+AU59+AU61+AU62+AU63+AU64+AU66+AU67</f>
        <v>47389.799999999996</v>
      </c>
      <c r="AV55" s="40">
        <f t="shared" si="127"/>
        <v>3930.9</v>
      </c>
      <c r="AW55" s="40">
        <f t="shared" si="127"/>
        <v>6.9</v>
      </c>
      <c r="AX55" s="40">
        <f t="shared" si="127"/>
        <v>160.4</v>
      </c>
      <c r="AY55" s="39">
        <f>BA55+BB55+BC55+BD55+BE55+BF55</f>
        <v>56773.3</v>
      </c>
      <c r="AZ55" s="39">
        <f t="shared" ref="AZ55:BA55" si="128">AZ57+AZ58+AZ59+AZ61+AZ62+AZ63+AZ64+AZ66</f>
        <v>0</v>
      </c>
      <c r="BA55" s="39">
        <f t="shared" si="128"/>
        <v>0</v>
      </c>
      <c r="BB55" s="39">
        <f>BB57+BB58+BB59+BB61+BB62+BB63+BB64+BB66</f>
        <v>18925.400000000001</v>
      </c>
      <c r="BC55" s="39">
        <f>BC57+BC58+BC59+BC61+BC62+BC63+BC64+BC66+BC67</f>
        <v>33168.5</v>
      </c>
      <c r="BD55" s="39">
        <f t="shared" ref="BD55:BF55" si="129">BD57+BD58+BD59+BD61+BD62+BD63+BD64+BD66+BD67</f>
        <v>4460.6000000000004</v>
      </c>
      <c r="BE55" s="39">
        <f t="shared" si="129"/>
        <v>6.9</v>
      </c>
      <c r="BF55" s="39">
        <f t="shared" si="129"/>
        <v>211.9</v>
      </c>
      <c r="BG55" s="39">
        <f>BI55+BJ55+BK55+BL55+BM55+BN55</f>
        <v>54427.3</v>
      </c>
      <c r="BH55" s="39">
        <f t="shared" ref="BH55" si="130">BH57+BH58+BH59+BH61+BH62+BH63+BH64</f>
        <v>0</v>
      </c>
      <c r="BI55" s="39">
        <f t="shared" ref="BI55:BN55" si="131">BI57+BI58+BI59+BI61+BI62+BI63+BI64+BI66</f>
        <v>0</v>
      </c>
      <c r="BJ55" s="39">
        <f t="shared" si="131"/>
        <v>18418.600000000002</v>
      </c>
      <c r="BK55" s="39">
        <f t="shared" si="131"/>
        <v>31138.7</v>
      </c>
      <c r="BL55" s="39">
        <f t="shared" si="131"/>
        <v>4661.2</v>
      </c>
      <c r="BM55" s="39">
        <f t="shared" si="131"/>
        <v>6.9</v>
      </c>
      <c r="BN55" s="39">
        <f t="shared" si="131"/>
        <v>201.9</v>
      </c>
      <c r="BO55" s="39">
        <f>BQ55+BR55+BS55+BT55+BU55+BV55</f>
        <v>54488.700000000004</v>
      </c>
      <c r="BP55" s="35">
        <f t="shared" ref="BP55" si="132">BP57+BP58+BP59+BP61+BP62+BP63+BP64</f>
        <v>0</v>
      </c>
      <c r="BQ55" s="35">
        <f t="shared" ref="BQ55:BV55" si="133">BQ57+BQ58+BQ59+BQ61+BQ62+BQ63+BQ64+BQ66</f>
        <v>0</v>
      </c>
      <c r="BR55" s="35">
        <f t="shared" si="133"/>
        <v>18480.500000000004</v>
      </c>
      <c r="BS55" s="35">
        <f t="shared" si="133"/>
        <v>31138.2</v>
      </c>
      <c r="BT55" s="35">
        <f t="shared" si="133"/>
        <v>4661.2</v>
      </c>
      <c r="BU55" s="35">
        <f t="shared" si="133"/>
        <v>6.9</v>
      </c>
      <c r="BV55" s="35">
        <f t="shared" si="133"/>
        <v>201.9</v>
      </c>
    </row>
    <row r="56" spans="1:74" s="82" customFormat="1" ht="54" customHeight="1" x14ac:dyDescent="0.2">
      <c r="A56" s="129"/>
      <c r="B56" s="29" t="s">
        <v>17</v>
      </c>
      <c r="C56" s="29" t="s">
        <v>17</v>
      </c>
      <c r="D56" s="39">
        <f t="shared" si="122"/>
        <v>664.6</v>
      </c>
      <c r="E56" s="39"/>
      <c r="F56" s="39"/>
      <c r="G56" s="39"/>
      <c r="H56" s="39"/>
      <c r="I56" s="39"/>
      <c r="J56" s="39"/>
      <c r="K56" s="39">
        <f>L56+M56+N56+O56+P56+Q56</f>
        <v>0</v>
      </c>
      <c r="L56" s="39">
        <f>L65</f>
        <v>0</v>
      </c>
      <c r="M56" s="39">
        <f t="shared" ref="M56:Q56" si="134">M65</f>
        <v>0</v>
      </c>
      <c r="N56" s="39">
        <f t="shared" si="134"/>
        <v>0</v>
      </c>
      <c r="O56" s="39">
        <f t="shared" si="134"/>
        <v>0</v>
      </c>
      <c r="P56" s="39">
        <f t="shared" si="134"/>
        <v>0</v>
      </c>
      <c r="Q56" s="39">
        <f t="shared" si="134"/>
        <v>0</v>
      </c>
      <c r="R56" s="39">
        <f>S56+T56+U56+V56+W56+X56+Y56+Z56</f>
        <v>0</v>
      </c>
      <c r="S56" s="39">
        <f t="shared" ref="S56:Z56" si="135">S65</f>
        <v>0</v>
      </c>
      <c r="T56" s="39">
        <f t="shared" si="135"/>
        <v>0</v>
      </c>
      <c r="U56" s="39">
        <f t="shared" si="135"/>
        <v>0</v>
      </c>
      <c r="V56" s="39">
        <f t="shared" si="135"/>
        <v>0</v>
      </c>
      <c r="W56" s="39">
        <f t="shared" si="135"/>
        <v>0</v>
      </c>
      <c r="X56" s="39">
        <f t="shared" si="135"/>
        <v>0</v>
      </c>
      <c r="Y56" s="39">
        <f t="shared" si="135"/>
        <v>0</v>
      </c>
      <c r="Z56" s="39">
        <f t="shared" si="135"/>
        <v>0</v>
      </c>
      <c r="AA56" s="39">
        <f>AB56+AC56+AD56+AE56+AF56+AG56+AH56</f>
        <v>604.6</v>
      </c>
      <c r="AB56" s="39">
        <f>AB65</f>
        <v>0</v>
      </c>
      <c r="AC56" s="39">
        <f t="shared" ref="AC56:AH56" si="136">AC65</f>
        <v>0</v>
      </c>
      <c r="AD56" s="39">
        <f t="shared" si="136"/>
        <v>604.6</v>
      </c>
      <c r="AE56" s="39">
        <f t="shared" si="136"/>
        <v>0</v>
      </c>
      <c r="AF56" s="39">
        <f t="shared" si="136"/>
        <v>0</v>
      </c>
      <c r="AG56" s="39">
        <f t="shared" si="136"/>
        <v>0</v>
      </c>
      <c r="AH56" s="39">
        <f t="shared" si="136"/>
        <v>0</v>
      </c>
      <c r="AI56" s="39">
        <f>AJ56+AK56+AL56+AM56+AN56+AO56+AP56+AQ56</f>
        <v>0</v>
      </c>
      <c r="AJ56" s="39">
        <f t="shared" ref="AJ56:AQ56" si="137">AJ65</f>
        <v>0</v>
      </c>
      <c r="AK56" s="39">
        <f t="shared" si="137"/>
        <v>0</v>
      </c>
      <c r="AL56" s="39">
        <f t="shared" si="137"/>
        <v>0</v>
      </c>
      <c r="AM56" s="39">
        <f t="shared" si="137"/>
        <v>0</v>
      </c>
      <c r="AN56" s="39">
        <f t="shared" si="137"/>
        <v>0</v>
      </c>
      <c r="AO56" s="39">
        <f t="shared" si="137"/>
        <v>0</v>
      </c>
      <c r="AP56" s="39">
        <f t="shared" si="137"/>
        <v>0</v>
      </c>
      <c r="AQ56" s="39">
        <f t="shared" si="137"/>
        <v>0</v>
      </c>
      <c r="AR56" s="40">
        <f>AS56+AT56+AU56+AV56+AW56+AX56</f>
        <v>60</v>
      </c>
      <c r="AS56" s="40">
        <f t="shared" ref="AS56:AX56" si="138">AS65</f>
        <v>0</v>
      </c>
      <c r="AT56" s="40">
        <f t="shared" si="138"/>
        <v>0</v>
      </c>
      <c r="AU56" s="40">
        <f>AU60</f>
        <v>60</v>
      </c>
      <c r="AV56" s="40">
        <f t="shared" si="138"/>
        <v>0</v>
      </c>
      <c r="AW56" s="40">
        <f t="shared" si="138"/>
        <v>0</v>
      </c>
      <c r="AX56" s="40">
        <f t="shared" si="138"/>
        <v>0</v>
      </c>
      <c r="AY56" s="39">
        <f>AZ56+BB56+BC56+BD56+BE56+BF56</f>
        <v>0</v>
      </c>
      <c r="AZ56" s="39">
        <f t="shared" ref="AZ56" si="139">AZ65</f>
        <v>0</v>
      </c>
      <c r="BA56" s="39">
        <v>0</v>
      </c>
      <c r="BB56" s="39">
        <f t="shared" ref="BB56" si="140">BB65</f>
        <v>0</v>
      </c>
      <c r="BC56" s="39">
        <f>BC60</f>
        <v>0</v>
      </c>
      <c r="BD56" s="39">
        <f t="shared" ref="BD56:BF56" si="141">BD65</f>
        <v>0</v>
      </c>
      <c r="BE56" s="39">
        <f t="shared" si="141"/>
        <v>0</v>
      </c>
      <c r="BF56" s="39">
        <f t="shared" si="141"/>
        <v>0</v>
      </c>
      <c r="BG56" s="39">
        <f>BH56+BJ56+BK56+BL56+BM56+BN56</f>
        <v>0</v>
      </c>
      <c r="BH56" s="39">
        <f t="shared" ref="BH56" si="142">BH65</f>
        <v>0</v>
      </c>
      <c r="BI56" s="39">
        <v>0</v>
      </c>
      <c r="BJ56" s="39">
        <f t="shared" ref="BJ56" si="143">BJ65</f>
        <v>0</v>
      </c>
      <c r="BK56" s="39">
        <f>BK60</f>
        <v>0</v>
      </c>
      <c r="BL56" s="39">
        <f t="shared" ref="BL56:BN56" si="144">BL65</f>
        <v>0</v>
      </c>
      <c r="BM56" s="39">
        <f t="shared" si="144"/>
        <v>0</v>
      </c>
      <c r="BN56" s="39">
        <f t="shared" si="144"/>
        <v>0</v>
      </c>
      <c r="BO56" s="35">
        <f>BP56+BR56+BS56+BT56+BU56+BV56</f>
        <v>0</v>
      </c>
      <c r="BP56" s="35">
        <f t="shared" ref="BP56" si="145">BP65</f>
        <v>0</v>
      </c>
      <c r="BQ56" s="35">
        <v>0</v>
      </c>
      <c r="BR56" s="35">
        <f t="shared" ref="BR56" si="146">BR65</f>
        <v>0</v>
      </c>
      <c r="BS56" s="35">
        <f>BS60</f>
        <v>0</v>
      </c>
      <c r="BT56" s="35">
        <f t="shared" ref="BT56:BV56" si="147">BT65</f>
        <v>0</v>
      </c>
      <c r="BU56" s="35">
        <f t="shared" si="147"/>
        <v>0</v>
      </c>
      <c r="BV56" s="35">
        <f t="shared" si="147"/>
        <v>0</v>
      </c>
    </row>
    <row r="57" spans="1:74" ht="87.75" customHeight="1" x14ac:dyDescent="0.2">
      <c r="A57" s="58" t="s">
        <v>42</v>
      </c>
      <c r="B57" s="59" t="s">
        <v>82</v>
      </c>
      <c r="C57" s="59" t="s">
        <v>7</v>
      </c>
      <c r="D57" s="56">
        <f>K57+R57+AA57+AI57+AR57+AY57+BG57+BO57</f>
        <v>68423.099999999991</v>
      </c>
      <c r="E57" s="56">
        <v>0</v>
      </c>
      <c r="F57" s="56">
        <v>2396.9</v>
      </c>
      <c r="G57" s="56">
        <v>1521.6</v>
      </c>
      <c r="H57" s="56"/>
      <c r="I57" s="56"/>
      <c r="J57" s="56"/>
      <c r="K57" s="56">
        <f t="shared" si="90"/>
        <v>6316.5</v>
      </c>
      <c r="L57" s="56">
        <v>0</v>
      </c>
      <c r="M57" s="56">
        <v>1167.9000000000001</v>
      </c>
      <c r="N57" s="56">
        <v>5148.6000000000004</v>
      </c>
      <c r="O57" s="56">
        <v>0</v>
      </c>
      <c r="P57" s="56">
        <v>0</v>
      </c>
      <c r="Q57" s="56">
        <v>0</v>
      </c>
      <c r="R57" s="56">
        <f t="shared" si="107"/>
        <v>7011.9</v>
      </c>
      <c r="S57" s="56">
        <v>0</v>
      </c>
      <c r="T57" s="56">
        <v>0</v>
      </c>
      <c r="U57" s="56">
        <v>1849.9</v>
      </c>
      <c r="V57" s="56">
        <v>5162</v>
      </c>
      <c r="W57" s="56">
        <v>0</v>
      </c>
      <c r="X57" s="56"/>
      <c r="Y57" s="56">
        <v>0</v>
      </c>
      <c r="Z57" s="56">
        <v>0</v>
      </c>
      <c r="AA57" s="56">
        <f t="shared" si="108"/>
        <v>7689.7999999999993</v>
      </c>
      <c r="AB57" s="56">
        <v>0</v>
      </c>
      <c r="AC57" s="57">
        <v>1926.6</v>
      </c>
      <c r="AD57" s="57">
        <v>5763.2</v>
      </c>
      <c r="AE57" s="56">
        <v>0</v>
      </c>
      <c r="AF57" s="56">
        <v>0</v>
      </c>
      <c r="AG57" s="56">
        <v>0</v>
      </c>
      <c r="AH57" s="56">
        <v>0</v>
      </c>
      <c r="AI57" s="56">
        <f>AJ57+AK57+AL57+AM57+AQ57</f>
        <v>6812.2</v>
      </c>
      <c r="AJ57" s="56">
        <v>0</v>
      </c>
      <c r="AK57" s="56">
        <v>1229.2</v>
      </c>
      <c r="AL57" s="56">
        <v>5583</v>
      </c>
      <c r="AM57" s="56">
        <v>0</v>
      </c>
      <c r="AN57" s="56">
        <v>0</v>
      </c>
      <c r="AO57" s="56"/>
      <c r="AP57" s="56"/>
      <c r="AQ57" s="56">
        <v>0</v>
      </c>
      <c r="AR57" s="57">
        <f>AS57+AT57+AU57+AV57+BF57</f>
        <v>8907.2999999999993</v>
      </c>
      <c r="AS57" s="57">
        <v>0</v>
      </c>
      <c r="AT57" s="57">
        <v>2275.5</v>
      </c>
      <c r="AU57" s="57">
        <v>6631.8</v>
      </c>
      <c r="AV57" s="57">
        <v>0</v>
      </c>
      <c r="AW57" s="57">
        <v>0</v>
      </c>
      <c r="AX57" s="57">
        <v>0</v>
      </c>
      <c r="AY57" s="56">
        <f>BB57+BC57</f>
        <v>11235.5</v>
      </c>
      <c r="AZ57" s="56">
        <v>0</v>
      </c>
      <c r="BA57" s="56">
        <v>0</v>
      </c>
      <c r="BB57" s="56">
        <v>1820.3</v>
      </c>
      <c r="BC57" s="56">
        <v>9415.2000000000007</v>
      </c>
      <c r="BD57" s="56">
        <v>0</v>
      </c>
      <c r="BE57" s="56">
        <v>0</v>
      </c>
      <c r="BF57" s="56">
        <v>0</v>
      </c>
      <c r="BG57" s="56">
        <f>BJ57+BK57</f>
        <v>10187.1</v>
      </c>
      <c r="BH57" s="56">
        <v>0</v>
      </c>
      <c r="BI57" s="56">
        <v>0</v>
      </c>
      <c r="BJ57" s="56">
        <v>1893</v>
      </c>
      <c r="BK57" s="56">
        <v>8294.1</v>
      </c>
      <c r="BL57" s="56">
        <v>0</v>
      </c>
      <c r="BM57" s="56">
        <v>0</v>
      </c>
      <c r="BN57" s="56">
        <v>0</v>
      </c>
      <c r="BO57" s="33">
        <f>BR57+BS57</f>
        <v>10262.800000000001</v>
      </c>
      <c r="BP57" s="33">
        <v>0</v>
      </c>
      <c r="BQ57" s="33">
        <v>0</v>
      </c>
      <c r="BR57" s="33">
        <v>1968.7</v>
      </c>
      <c r="BS57" s="33">
        <v>8294.1</v>
      </c>
      <c r="BT57" s="33">
        <v>0</v>
      </c>
      <c r="BU57" s="33">
        <v>0</v>
      </c>
      <c r="BV57" s="33">
        <v>0</v>
      </c>
    </row>
    <row r="58" spans="1:74" s="80" customFormat="1" ht="63.75" x14ac:dyDescent="0.2">
      <c r="A58" s="58" t="s">
        <v>43</v>
      </c>
      <c r="B58" s="59" t="s">
        <v>82</v>
      </c>
      <c r="C58" s="59" t="s">
        <v>7</v>
      </c>
      <c r="D58" s="56">
        <f t="shared" ref="D58:D67" si="148">K58+R58+AA58+AI58+AR58+AY58+BG58+BO58</f>
        <v>240849</v>
      </c>
      <c r="E58" s="56"/>
      <c r="F58" s="56">
        <v>13504.3</v>
      </c>
      <c r="G58" s="56">
        <v>550</v>
      </c>
      <c r="H58" s="56">
        <f>11.4+51.3</f>
        <v>62.699999999999996</v>
      </c>
      <c r="I58" s="56">
        <f>3.6+73.3</f>
        <v>76.899999999999991</v>
      </c>
      <c r="J58" s="56">
        <v>6.3</v>
      </c>
      <c r="K58" s="56">
        <f t="shared" si="90"/>
        <v>26547.3</v>
      </c>
      <c r="L58" s="56">
        <v>0</v>
      </c>
      <c r="M58" s="56">
        <v>14292.4</v>
      </c>
      <c r="N58" s="56">
        <v>8979.7999999999993</v>
      </c>
      <c r="O58" s="56">
        <v>3042.2</v>
      </c>
      <c r="P58" s="56">
        <v>65.900000000000006</v>
      </c>
      <c r="Q58" s="56">
        <v>167</v>
      </c>
      <c r="R58" s="56">
        <f t="shared" si="107"/>
        <v>26548.7</v>
      </c>
      <c r="S58" s="56">
        <v>0</v>
      </c>
      <c r="T58" s="56">
        <v>0</v>
      </c>
      <c r="U58" s="56">
        <v>14401.2</v>
      </c>
      <c r="V58" s="56">
        <v>8849.2999999999993</v>
      </c>
      <c r="W58" s="56">
        <v>3054.1</v>
      </c>
      <c r="X58" s="56"/>
      <c r="Y58" s="56">
        <v>81.2</v>
      </c>
      <c r="Z58" s="56">
        <v>162.9</v>
      </c>
      <c r="AA58" s="56">
        <f>AB58+AC58+AD58+AE58+AF58+AH58</f>
        <v>27634.1</v>
      </c>
      <c r="AB58" s="56">
        <v>0</v>
      </c>
      <c r="AC58" s="57">
        <v>13628.8</v>
      </c>
      <c r="AD58" s="57">
        <v>10258.4</v>
      </c>
      <c r="AE58" s="56">
        <v>3467.1</v>
      </c>
      <c r="AF58" s="56">
        <v>97.9</v>
      </c>
      <c r="AG58" s="56">
        <v>0</v>
      </c>
      <c r="AH58" s="56">
        <v>181.9</v>
      </c>
      <c r="AI58" s="56">
        <f>AJ58+AK58+AL58+AM58+AN58+AQ58</f>
        <v>31439.600000000002</v>
      </c>
      <c r="AJ58" s="56">
        <v>0</v>
      </c>
      <c r="AK58" s="56">
        <v>13628.8</v>
      </c>
      <c r="AL58" s="56">
        <v>11930</v>
      </c>
      <c r="AM58" s="56">
        <v>5591</v>
      </c>
      <c r="AN58" s="56">
        <v>97.9</v>
      </c>
      <c r="AO58" s="56"/>
      <c r="AP58" s="56"/>
      <c r="AQ58" s="56">
        <v>191.9</v>
      </c>
      <c r="AR58" s="57">
        <f>AS58+AT58+AU58+AV58+AW58+AX58</f>
        <v>30781.000000000004</v>
      </c>
      <c r="AS58" s="57">
        <v>0</v>
      </c>
      <c r="AT58" s="57">
        <v>13628.7</v>
      </c>
      <c r="AU58" s="57">
        <v>13380.2</v>
      </c>
      <c r="AV58" s="57">
        <v>3604.8</v>
      </c>
      <c r="AW58" s="57">
        <v>6.9</v>
      </c>
      <c r="AX58" s="57">
        <v>160.4</v>
      </c>
      <c r="AY58" s="56">
        <f>AZ58+BB58+BC58+BD58+BE58+BF58</f>
        <v>32105.700000000004</v>
      </c>
      <c r="AZ58" s="56">
        <v>0</v>
      </c>
      <c r="BA58" s="56">
        <v>0</v>
      </c>
      <c r="BB58" s="56">
        <v>13628.7</v>
      </c>
      <c r="BC58" s="56">
        <v>14397.6</v>
      </c>
      <c r="BD58" s="56">
        <v>3860.6</v>
      </c>
      <c r="BE58" s="56">
        <v>6.9</v>
      </c>
      <c r="BF58" s="56">
        <v>211.9</v>
      </c>
      <c r="BG58" s="56">
        <f>BH58+BJ58+BK58+BL58+BM58+BN58</f>
        <v>32896.300000000003</v>
      </c>
      <c r="BH58" s="56">
        <v>0</v>
      </c>
      <c r="BI58" s="56">
        <v>0</v>
      </c>
      <c r="BJ58" s="56">
        <v>13628.7</v>
      </c>
      <c r="BK58" s="56">
        <v>14997.6</v>
      </c>
      <c r="BL58" s="56">
        <v>4061.2</v>
      </c>
      <c r="BM58" s="56">
        <v>6.9</v>
      </c>
      <c r="BN58" s="56">
        <v>201.9</v>
      </c>
      <c r="BO58" s="33">
        <f>BP58+BR58+BS58+BT58+BU58+BV58</f>
        <v>32896.300000000003</v>
      </c>
      <c r="BP58" s="33">
        <v>0</v>
      </c>
      <c r="BQ58" s="33">
        <v>0</v>
      </c>
      <c r="BR58" s="33">
        <v>13628.7</v>
      </c>
      <c r="BS58" s="33">
        <v>14997.6</v>
      </c>
      <c r="BT58" s="33">
        <v>4061.2</v>
      </c>
      <c r="BU58" s="33">
        <v>6.9</v>
      </c>
      <c r="BV58" s="33">
        <v>201.9</v>
      </c>
    </row>
    <row r="59" spans="1:74" s="80" customFormat="1" ht="99" customHeight="1" x14ac:dyDescent="0.2">
      <c r="A59" s="104" t="s">
        <v>44</v>
      </c>
      <c r="B59" s="59" t="s">
        <v>82</v>
      </c>
      <c r="C59" s="59" t="s">
        <v>7</v>
      </c>
      <c r="D59" s="56">
        <f t="shared" si="148"/>
        <v>125195.4</v>
      </c>
      <c r="E59" s="56">
        <v>0</v>
      </c>
      <c r="F59" s="56">
        <v>41066.01</v>
      </c>
      <c r="G59" s="56">
        <v>0</v>
      </c>
      <c r="H59" s="56">
        <v>198.72900000000001</v>
      </c>
      <c r="I59" s="56">
        <v>0</v>
      </c>
      <c r="J59" s="56">
        <v>0</v>
      </c>
      <c r="K59" s="56">
        <f t="shared" si="90"/>
        <v>33096.5</v>
      </c>
      <c r="L59" s="56">
        <v>0</v>
      </c>
      <c r="M59" s="56">
        <v>0</v>
      </c>
      <c r="N59" s="56">
        <v>6596.5</v>
      </c>
      <c r="O59" s="56">
        <v>26500</v>
      </c>
      <c r="P59" s="56">
        <v>0</v>
      </c>
      <c r="Q59" s="56">
        <v>0</v>
      </c>
      <c r="R59" s="56">
        <f t="shared" si="107"/>
        <v>45056.5</v>
      </c>
      <c r="S59" s="56">
        <v>0</v>
      </c>
      <c r="T59" s="56">
        <v>0</v>
      </c>
      <c r="U59" s="56">
        <v>0</v>
      </c>
      <c r="V59" s="56">
        <v>8201.7000000000007</v>
      </c>
      <c r="W59" s="56">
        <v>36854.800000000003</v>
      </c>
      <c r="X59" s="56"/>
      <c r="Y59" s="56"/>
      <c r="Z59" s="56"/>
      <c r="AA59" s="56">
        <f t="shared" si="108"/>
        <v>4029.9</v>
      </c>
      <c r="AB59" s="56">
        <v>0</v>
      </c>
      <c r="AC59" s="57">
        <v>0</v>
      </c>
      <c r="AD59" s="57">
        <v>4029.9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5000</v>
      </c>
      <c r="AJ59" s="56">
        <v>0</v>
      </c>
      <c r="AK59" s="56">
        <v>0</v>
      </c>
      <c r="AL59" s="56">
        <v>5000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23012.5</v>
      </c>
      <c r="AS59" s="57">
        <v>0</v>
      </c>
      <c r="AT59" s="57">
        <v>0</v>
      </c>
      <c r="AU59" s="57">
        <v>23012.5</v>
      </c>
      <c r="AV59" s="57">
        <v>0</v>
      </c>
      <c r="AW59" s="57">
        <v>0</v>
      </c>
      <c r="AX59" s="57"/>
      <c r="AY59" s="56">
        <f>AZ59+BC59+BD59+BF59+BL59</f>
        <v>5000</v>
      </c>
      <c r="AZ59" s="56">
        <v>0</v>
      </c>
      <c r="BA59" s="56">
        <v>0</v>
      </c>
      <c r="BB59" s="56">
        <v>0</v>
      </c>
      <c r="BC59" s="56">
        <v>5000</v>
      </c>
      <c r="BD59" s="56">
        <v>0</v>
      </c>
      <c r="BE59" s="56">
        <v>0</v>
      </c>
      <c r="BF59" s="56">
        <v>0</v>
      </c>
      <c r="BG59" s="56">
        <f>BH59+BK59+BL59+BN59+BT59</f>
        <v>5000</v>
      </c>
      <c r="BH59" s="56">
        <v>0</v>
      </c>
      <c r="BI59" s="56">
        <v>0</v>
      </c>
      <c r="BJ59" s="56">
        <v>0</v>
      </c>
      <c r="BK59" s="56">
        <v>5000</v>
      </c>
      <c r="BL59" s="56">
        <v>0</v>
      </c>
      <c r="BM59" s="56">
        <v>0</v>
      </c>
      <c r="BN59" s="56">
        <v>0</v>
      </c>
      <c r="BO59" s="33">
        <f>BP59+BS59+BT59+BV59+CB59</f>
        <v>5000</v>
      </c>
      <c r="BP59" s="33">
        <v>0</v>
      </c>
      <c r="BQ59" s="33">
        <v>0</v>
      </c>
      <c r="BR59" s="33">
        <v>0</v>
      </c>
      <c r="BS59" s="33">
        <v>5000</v>
      </c>
      <c r="BT59" s="33">
        <v>0</v>
      </c>
      <c r="BU59" s="33">
        <v>0</v>
      </c>
      <c r="BV59" s="33">
        <v>0</v>
      </c>
    </row>
    <row r="60" spans="1:74" s="80" customFormat="1" ht="99" customHeight="1" x14ac:dyDescent="0.2">
      <c r="A60" s="105"/>
      <c r="B60" s="59" t="s">
        <v>17</v>
      </c>
      <c r="C60" s="59" t="s">
        <v>17</v>
      </c>
      <c r="D60" s="56">
        <f t="shared" si="148"/>
        <v>60</v>
      </c>
      <c r="E60" s="56"/>
      <c r="F60" s="56"/>
      <c r="G60" s="56"/>
      <c r="H60" s="56"/>
      <c r="I60" s="56"/>
      <c r="J60" s="56"/>
      <c r="K60" s="56">
        <v>0</v>
      </c>
      <c r="L60" s="56"/>
      <c r="M60" s="56"/>
      <c r="N60" s="56"/>
      <c r="O60" s="56"/>
      <c r="P60" s="56"/>
      <c r="Q60" s="56"/>
      <c r="R60" s="56">
        <v>0</v>
      </c>
      <c r="S60" s="56"/>
      <c r="T60" s="56"/>
      <c r="U60" s="56"/>
      <c r="V60" s="56"/>
      <c r="W60" s="56"/>
      <c r="X60" s="56"/>
      <c r="Y60" s="56"/>
      <c r="Z60" s="56"/>
      <c r="AA60" s="56">
        <v>0</v>
      </c>
      <c r="AB60" s="56"/>
      <c r="AC60" s="57"/>
      <c r="AD60" s="57"/>
      <c r="AE60" s="56"/>
      <c r="AF60" s="56"/>
      <c r="AG60" s="56"/>
      <c r="AH60" s="56"/>
      <c r="AI60" s="56">
        <f>AJ60+AK60+AL60+AM60+AN60+AQ60</f>
        <v>0</v>
      </c>
      <c r="AJ60" s="56">
        <v>0</v>
      </c>
      <c r="AK60" s="56">
        <v>0</v>
      </c>
      <c r="AL60" s="56">
        <v>0</v>
      </c>
      <c r="AM60" s="56">
        <v>0</v>
      </c>
      <c r="AN60" s="56">
        <v>0</v>
      </c>
      <c r="AO60" s="56"/>
      <c r="AP60" s="56"/>
      <c r="AQ60" s="56">
        <v>0</v>
      </c>
      <c r="AR60" s="57">
        <f>AT60+AU60+AV60+AW60+AX60</f>
        <v>60</v>
      </c>
      <c r="AS60" s="57"/>
      <c r="AT60" s="57">
        <v>0</v>
      </c>
      <c r="AU60" s="57">
        <v>60</v>
      </c>
      <c r="AV60" s="57">
        <v>0</v>
      </c>
      <c r="AW60" s="57">
        <v>0</v>
      </c>
      <c r="AX60" s="57">
        <v>0</v>
      </c>
      <c r="AY60" s="56">
        <f>BA60+BB60+BC60+BD60+BE60+BF60</f>
        <v>0</v>
      </c>
      <c r="AZ60" s="56"/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f>BI60+BJ60+BK60+BL60+BM60+BN60</f>
        <v>0</v>
      </c>
      <c r="BH60" s="56"/>
      <c r="BI60" s="56">
        <v>0</v>
      </c>
      <c r="BJ60" s="56">
        <v>0</v>
      </c>
      <c r="BK60" s="56">
        <v>0</v>
      </c>
      <c r="BL60" s="56">
        <v>0</v>
      </c>
      <c r="BM60" s="56">
        <v>0</v>
      </c>
      <c r="BN60" s="56"/>
      <c r="BO60" s="33">
        <f>BQ60+BR60+BS60+BT60+BU60+BV60</f>
        <v>0</v>
      </c>
      <c r="BP60" s="33"/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</row>
    <row r="61" spans="1:74" ht="103.5" customHeight="1" x14ac:dyDescent="0.2">
      <c r="A61" s="58" t="s">
        <v>45</v>
      </c>
      <c r="B61" s="59" t="s">
        <v>82</v>
      </c>
      <c r="C61" s="59" t="s">
        <v>7</v>
      </c>
      <c r="D61" s="56">
        <f t="shared" si="148"/>
        <v>22863.399999999998</v>
      </c>
      <c r="E61" s="56">
        <v>0</v>
      </c>
      <c r="F61" s="56">
        <v>0</v>
      </c>
      <c r="G61" s="56">
        <v>310</v>
      </c>
      <c r="H61" s="56">
        <v>0</v>
      </c>
      <c r="I61" s="56">
        <v>0</v>
      </c>
      <c r="J61" s="56">
        <v>0</v>
      </c>
      <c r="K61" s="56">
        <f t="shared" si="90"/>
        <v>1223</v>
      </c>
      <c r="L61" s="56">
        <v>0</v>
      </c>
      <c r="M61" s="56">
        <v>0</v>
      </c>
      <c r="N61" s="56">
        <v>473</v>
      </c>
      <c r="O61" s="56">
        <v>750</v>
      </c>
      <c r="P61" s="56">
        <v>0</v>
      </c>
      <c r="Q61" s="56">
        <v>0</v>
      </c>
      <c r="R61" s="56">
        <f t="shared" si="107"/>
        <v>1153.1999999999998</v>
      </c>
      <c r="S61" s="56">
        <v>0</v>
      </c>
      <c r="T61" s="56">
        <v>0</v>
      </c>
      <c r="U61" s="56">
        <v>0</v>
      </c>
      <c r="V61" s="56">
        <v>649.79999999999995</v>
      </c>
      <c r="W61" s="56">
        <v>503.4</v>
      </c>
      <c r="X61" s="56"/>
      <c r="Y61" s="56"/>
      <c r="Z61" s="56"/>
      <c r="AA61" s="56">
        <f t="shared" si="108"/>
        <v>1272.4000000000001</v>
      </c>
      <c r="AB61" s="56">
        <v>0</v>
      </c>
      <c r="AC61" s="57">
        <v>0</v>
      </c>
      <c r="AD61" s="57">
        <v>926.6</v>
      </c>
      <c r="AE61" s="56">
        <v>345.8</v>
      </c>
      <c r="AF61" s="56">
        <v>0</v>
      </c>
      <c r="AG61" s="56">
        <v>0</v>
      </c>
      <c r="AH61" s="56">
        <v>0</v>
      </c>
      <c r="AI61" s="56">
        <f>AJ61+AK61+AL61+AM61+AQ61</f>
        <v>3910.7</v>
      </c>
      <c r="AJ61" s="56">
        <v>0</v>
      </c>
      <c r="AK61" s="56">
        <v>1351.6</v>
      </c>
      <c r="AL61" s="56">
        <v>2259.1</v>
      </c>
      <c r="AM61" s="56">
        <v>300</v>
      </c>
      <c r="AN61" s="56">
        <v>0</v>
      </c>
      <c r="AO61" s="56"/>
      <c r="AP61" s="56"/>
      <c r="AQ61" s="56">
        <v>0</v>
      </c>
      <c r="AR61" s="57">
        <f>AS61+AT61+AU61+AV61+BF61</f>
        <v>4175.1000000000004</v>
      </c>
      <c r="AS61" s="57">
        <v>0</v>
      </c>
      <c r="AT61" s="57">
        <v>1022</v>
      </c>
      <c r="AU61" s="81">
        <v>2827</v>
      </c>
      <c r="AV61" s="57">
        <v>326.10000000000002</v>
      </c>
      <c r="AW61" s="57">
        <v>0</v>
      </c>
      <c r="AX61" s="57">
        <v>0</v>
      </c>
      <c r="AY61" s="56">
        <f>AZ61+BB61+BC61+BD61+BE61+BF61</f>
        <v>3924.4</v>
      </c>
      <c r="AZ61" s="56">
        <v>0</v>
      </c>
      <c r="BA61" s="56">
        <v>0</v>
      </c>
      <c r="BB61" s="56">
        <v>809.1</v>
      </c>
      <c r="BC61" s="56">
        <v>2515.3000000000002</v>
      </c>
      <c r="BD61" s="56">
        <v>600</v>
      </c>
      <c r="BE61" s="56">
        <v>0</v>
      </c>
      <c r="BF61" s="56">
        <v>0</v>
      </c>
      <c r="BG61" s="56">
        <f>BH61+BJ61+BK61+BL61+BM61+BN61</f>
        <v>3605.3</v>
      </c>
      <c r="BH61" s="56">
        <v>0</v>
      </c>
      <c r="BI61" s="56">
        <v>0</v>
      </c>
      <c r="BJ61" s="56">
        <v>770.2</v>
      </c>
      <c r="BK61" s="56">
        <v>2235.1</v>
      </c>
      <c r="BL61" s="56">
        <v>600</v>
      </c>
      <c r="BM61" s="56">
        <v>0</v>
      </c>
      <c r="BN61" s="56">
        <v>0</v>
      </c>
      <c r="BO61" s="33">
        <f>BP61+BR61+BS61+BT61+BU61+BV61</f>
        <v>3599.3</v>
      </c>
      <c r="BP61" s="33">
        <v>0</v>
      </c>
      <c r="BQ61" s="33">
        <v>0</v>
      </c>
      <c r="BR61" s="33">
        <v>764.2</v>
      </c>
      <c r="BS61" s="33">
        <v>2235.1</v>
      </c>
      <c r="BT61" s="33">
        <v>600</v>
      </c>
      <c r="BU61" s="33">
        <v>0</v>
      </c>
      <c r="BV61" s="33">
        <v>0</v>
      </c>
    </row>
    <row r="62" spans="1:74" s="80" customFormat="1" ht="129.75" customHeight="1" x14ac:dyDescent="0.2">
      <c r="A62" s="58" t="s">
        <v>46</v>
      </c>
      <c r="B62" s="59" t="s">
        <v>82</v>
      </c>
      <c r="C62" s="59" t="s">
        <v>7</v>
      </c>
      <c r="D62" s="56">
        <f t="shared" si="148"/>
        <v>29666.799999999999</v>
      </c>
      <c r="E62" s="56">
        <v>0</v>
      </c>
      <c r="F62" s="56">
        <v>2096.9</v>
      </c>
      <c r="G62" s="56">
        <v>300</v>
      </c>
      <c r="H62" s="56">
        <v>0</v>
      </c>
      <c r="I62" s="56">
        <v>0</v>
      </c>
      <c r="J62" s="56">
        <v>0</v>
      </c>
      <c r="K62" s="56">
        <f t="shared" si="90"/>
        <v>2473.6</v>
      </c>
      <c r="L62" s="56">
        <v>0</v>
      </c>
      <c r="M62" s="56">
        <v>2183.9</v>
      </c>
      <c r="N62" s="56">
        <v>289.7</v>
      </c>
      <c r="O62" s="56">
        <v>0</v>
      </c>
      <c r="P62" s="56">
        <v>0</v>
      </c>
      <c r="Q62" s="56">
        <v>0</v>
      </c>
      <c r="R62" s="56">
        <f t="shared" si="107"/>
        <v>3200.9</v>
      </c>
      <c r="S62" s="56">
        <v>0</v>
      </c>
      <c r="T62" s="56">
        <v>0</v>
      </c>
      <c r="U62" s="56">
        <v>2816.9</v>
      </c>
      <c r="V62" s="56">
        <v>384</v>
      </c>
      <c r="W62" s="56"/>
      <c r="X62" s="56"/>
      <c r="Y62" s="56"/>
      <c r="Z62" s="56"/>
      <c r="AA62" s="56">
        <f t="shared" si="108"/>
        <v>3302.3</v>
      </c>
      <c r="AB62" s="56">
        <v>0</v>
      </c>
      <c r="AC62" s="57">
        <v>3002.3</v>
      </c>
      <c r="AD62" s="57">
        <v>300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3469.6000000000004</v>
      </c>
      <c r="AJ62" s="56">
        <v>0</v>
      </c>
      <c r="AK62" s="56">
        <v>3056.8</v>
      </c>
      <c r="AL62" s="56">
        <v>412.8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8443.8000000000011</v>
      </c>
      <c r="AS62" s="57">
        <v>0</v>
      </c>
      <c r="AT62" s="57">
        <v>8021.6</v>
      </c>
      <c r="AU62" s="57">
        <v>422.2</v>
      </c>
      <c r="AV62" s="57">
        <v>0</v>
      </c>
      <c r="AW62" s="57">
        <v>0</v>
      </c>
      <c r="AX62" s="57">
        <v>0</v>
      </c>
      <c r="AY62" s="56">
        <f>AZ62+BB62+BC62+BD62+BE62+BF62</f>
        <v>3307.7000000000003</v>
      </c>
      <c r="AZ62" s="56">
        <v>0</v>
      </c>
      <c r="BA62" s="56">
        <v>0</v>
      </c>
      <c r="BB62" s="56">
        <v>2667.3</v>
      </c>
      <c r="BC62" s="56">
        <v>640.4</v>
      </c>
      <c r="BD62" s="56">
        <v>0</v>
      </c>
      <c r="BE62" s="56">
        <v>0</v>
      </c>
      <c r="BF62" s="56">
        <v>0</v>
      </c>
      <c r="BG62" s="56">
        <f>BH62+BJ62+BK62+BL62+BM62+BN62</f>
        <v>2738.6</v>
      </c>
      <c r="BH62" s="56">
        <v>0</v>
      </c>
      <c r="BI62" s="56">
        <v>0</v>
      </c>
      <c r="BJ62" s="56">
        <v>2126.6999999999998</v>
      </c>
      <c r="BK62" s="56">
        <v>611.9</v>
      </c>
      <c r="BL62" s="56">
        <v>0</v>
      </c>
      <c r="BM62" s="56">
        <v>0</v>
      </c>
      <c r="BN62" s="56">
        <v>0</v>
      </c>
      <c r="BO62" s="33">
        <f>BP62+BR62+BS62+BT62+BU62+BV62</f>
        <v>2730.3</v>
      </c>
      <c r="BP62" s="33">
        <v>0</v>
      </c>
      <c r="BQ62" s="33">
        <v>0</v>
      </c>
      <c r="BR62" s="33">
        <v>2118.9</v>
      </c>
      <c r="BS62" s="33">
        <v>611.4</v>
      </c>
      <c r="BT62" s="33">
        <v>0</v>
      </c>
      <c r="BU62" s="33">
        <v>0</v>
      </c>
      <c r="BV62" s="33">
        <v>0</v>
      </c>
    </row>
    <row r="63" spans="1:74" s="80" customFormat="1" ht="72" customHeight="1" x14ac:dyDescent="0.2">
      <c r="A63" s="58" t="s">
        <v>56</v>
      </c>
      <c r="B63" s="59" t="s">
        <v>82</v>
      </c>
      <c r="C63" s="59" t="s">
        <v>7</v>
      </c>
      <c r="D63" s="56">
        <f t="shared" si="148"/>
        <v>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f>AD63</f>
        <v>0</v>
      </c>
      <c r="AB63" s="56"/>
      <c r="AC63" s="57"/>
      <c r="AD63" s="57">
        <v>0</v>
      </c>
      <c r="AE63" s="56"/>
      <c r="AF63" s="56"/>
      <c r="AG63" s="56"/>
      <c r="AH63" s="56"/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v>0</v>
      </c>
      <c r="AS63" s="57"/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6">
        <v>0</v>
      </c>
      <c r="AZ63" s="56"/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>
        <v>0</v>
      </c>
      <c r="BO63" s="33"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s="80" customFormat="1" ht="99" customHeight="1" x14ac:dyDescent="0.2">
      <c r="A64" s="58" t="s">
        <v>59</v>
      </c>
      <c r="B64" s="59" t="s">
        <v>82</v>
      </c>
      <c r="C64" s="59" t="s">
        <v>7</v>
      </c>
      <c r="D64" s="56">
        <f t="shared" si="148"/>
        <v>91590.9</v>
      </c>
      <c r="E64" s="56"/>
      <c r="F64" s="56"/>
      <c r="G64" s="56"/>
      <c r="H64" s="56"/>
      <c r="I64" s="56"/>
      <c r="J64" s="56"/>
      <c r="K64" s="56">
        <v>0</v>
      </c>
      <c r="L64" s="56"/>
      <c r="M64" s="56"/>
      <c r="N64" s="56"/>
      <c r="O64" s="56"/>
      <c r="P64" s="56"/>
      <c r="Q64" s="56"/>
      <c r="R64" s="56">
        <v>0</v>
      </c>
      <c r="S64" s="56"/>
      <c r="T64" s="56"/>
      <c r="U64" s="56"/>
      <c r="V64" s="56"/>
      <c r="W64" s="56"/>
      <c r="X64" s="56"/>
      <c r="Y64" s="56"/>
      <c r="Z64" s="56"/>
      <c r="AA64" s="56">
        <f>AC64+AD64</f>
        <v>91590.9</v>
      </c>
      <c r="AB64" s="56"/>
      <c r="AC64" s="57">
        <v>90675</v>
      </c>
      <c r="AD64" s="57">
        <v>915.9</v>
      </c>
      <c r="AE64" s="56"/>
      <c r="AF64" s="56"/>
      <c r="AG64" s="56"/>
      <c r="AH64" s="56"/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6">
        <v>0</v>
      </c>
      <c r="AO64" s="56"/>
      <c r="AP64" s="56"/>
      <c r="AQ64" s="56">
        <v>0</v>
      </c>
      <c r="AR64" s="57">
        <v>0</v>
      </c>
      <c r="AS64" s="57"/>
      <c r="AT64" s="57">
        <v>0</v>
      </c>
      <c r="AU64" s="57">
        <v>0</v>
      </c>
      <c r="AV64" s="57">
        <v>0</v>
      </c>
      <c r="AW64" s="57">
        <v>0</v>
      </c>
      <c r="AX64" s="57">
        <v>0</v>
      </c>
      <c r="AY64" s="56">
        <v>0</v>
      </c>
      <c r="AZ64" s="56"/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/>
      <c r="BI64" s="56">
        <v>0</v>
      </c>
      <c r="BJ64" s="56">
        <v>0</v>
      </c>
      <c r="BK64" s="56">
        <v>0</v>
      </c>
      <c r="BL64" s="56">
        <v>0</v>
      </c>
      <c r="BM64" s="56">
        <v>0</v>
      </c>
      <c r="BN64" s="56">
        <v>0</v>
      </c>
      <c r="BO64" s="33">
        <v>0</v>
      </c>
      <c r="BP64" s="33"/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</row>
    <row r="65" spans="1:75" s="80" customFormat="1" ht="65.25" customHeight="1" x14ac:dyDescent="0.2">
      <c r="A65" s="58" t="s">
        <v>57</v>
      </c>
      <c r="B65" s="59" t="s">
        <v>17</v>
      </c>
      <c r="C65" s="59" t="s">
        <v>17</v>
      </c>
      <c r="D65" s="56">
        <f t="shared" si="148"/>
        <v>604.6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604.6</v>
      </c>
      <c r="AB65" s="56"/>
      <c r="AC65" s="57"/>
      <c r="AD65" s="57">
        <v>604.6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87" customHeight="1" x14ac:dyDescent="0.2">
      <c r="A66" s="58" t="s">
        <v>65</v>
      </c>
      <c r="B66" s="59" t="s">
        <v>82</v>
      </c>
      <c r="C66" s="59" t="s">
        <v>7</v>
      </c>
      <c r="D66" s="56">
        <f t="shared" si="148"/>
        <v>3460.7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v>0</v>
      </c>
      <c r="AB66" s="56"/>
      <c r="AC66" s="57"/>
      <c r="AD66" s="57"/>
      <c r="AE66" s="56"/>
      <c r="AF66" s="56"/>
      <c r="AG66" s="56"/>
      <c r="AH66" s="56"/>
      <c r="AI66" s="56">
        <f>AL66</f>
        <v>1180</v>
      </c>
      <c r="AJ66" s="56">
        <v>0</v>
      </c>
      <c r="AK66" s="56">
        <v>0</v>
      </c>
      <c r="AL66" s="56">
        <v>1180</v>
      </c>
      <c r="AM66" s="56">
        <v>0</v>
      </c>
      <c r="AN66" s="56">
        <v>0</v>
      </c>
      <c r="AO66" s="56"/>
      <c r="AP66" s="56"/>
      <c r="AQ66" s="56">
        <v>0</v>
      </c>
      <c r="AR66" s="57">
        <f>AT66+AU66+AV66+AW66+AX66</f>
        <v>1080.7</v>
      </c>
      <c r="AS66" s="57"/>
      <c r="AT66" s="57">
        <v>0</v>
      </c>
      <c r="AU66" s="57">
        <v>1080.7</v>
      </c>
      <c r="AV66" s="57">
        <v>0</v>
      </c>
      <c r="AW66" s="57">
        <v>0</v>
      </c>
      <c r="AX66" s="57">
        <v>0</v>
      </c>
      <c r="AY66" s="56">
        <f>BA66+BB66+BC66+BD66+BE66+BF66</f>
        <v>1200</v>
      </c>
      <c r="AZ66" s="56"/>
      <c r="BA66" s="56">
        <v>0</v>
      </c>
      <c r="BB66" s="56">
        <v>0</v>
      </c>
      <c r="BC66" s="56">
        <v>1200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87" customHeight="1" x14ac:dyDescent="0.2">
      <c r="A67" s="58" t="s">
        <v>67</v>
      </c>
      <c r="B67" s="59" t="s">
        <v>82</v>
      </c>
      <c r="C67" s="59" t="s">
        <v>7</v>
      </c>
      <c r="D67" s="56">
        <f t="shared" si="148"/>
        <v>24245.4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v>0</v>
      </c>
      <c r="AB67" s="56"/>
      <c r="AC67" s="57"/>
      <c r="AD67" s="57"/>
      <c r="AE67" s="56"/>
      <c r="AF67" s="56"/>
      <c r="AG67" s="56"/>
      <c r="AH67" s="56"/>
      <c r="AI67" s="56">
        <f>AK67</f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f>AT67+AU67+AV67+AW67+AX67</f>
        <v>24245.4</v>
      </c>
      <c r="AS67" s="57"/>
      <c r="AT67" s="57">
        <v>24210</v>
      </c>
      <c r="AU67" s="57">
        <v>35.4</v>
      </c>
      <c r="AV67" s="57">
        <v>0</v>
      </c>
      <c r="AW67" s="57">
        <v>0</v>
      </c>
      <c r="AX67" s="57">
        <v>0</v>
      </c>
      <c r="AY67" s="56">
        <f>BA67+BB67+BC67+BD67+BE67+BF67</f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f>BI67+BJ67+BK67+BL67+BM67+BN67</f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f>BQ67+BR67+BS67+BT67+BU67+BV67</f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5" customFormat="1" ht="76.5" x14ac:dyDescent="0.2">
      <c r="A68" s="83" t="s">
        <v>31</v>
      </c>
      <c r="B68" s="29" t="s">
        <v>19</v>
      </c>
      <c r="C68" s="29" t="s">
        <v>6</v>
      </c>
      <c r="D68" s="39">
        <f>K68+R68+AA68+AI68+AR68+AY68+BG68+BO68</f>
        <v>0</v>
      </c>
      <c r="E68" s="39">
        <v>0</v>
      </c>
      <c r="F68" s="39">
        <v>0</v>
      </c>
      <c r="G68" s="39">
        <v>0</v>
      </c>
      <c r="H68" s="39"/>
      <c r="I68" s="39"/>
      <c r="J68" s="39"/>
      <c r="K68" s="39">
        <f t="shared" si="90"/>
        <v>0</v>
      </c>
      <c r="L68" s="39">
        <v>0</v>
      </c>
      <c r="M68" s="39">
        <v>0</v>
      </c>
      <c r="N68" s="39">
        <v>0</v>
      </c>
      <c r="O68" s="39"/>
      <c r="P68" s="39"/>
      <c r="Q68" s="39"/>
      <c r="R68" s="39">
        <f t="shared" si="107"/>
        <v>0</v>
      </c>
      <c r="S68" s="39">
        <v>0</v>
      </c>
      <c r="T68" s="39">
        <v>0</v>
      </c>
      <c r="U68" s="39">
        <v>0</v>
      </c>
      <c r="V68" s="39">
        <v>0</v>
      </c>
      <c r="W68" s="39"/>
      <c r="X68" s="39"/>
      <c r="Y68" s="39"/>
      <c r="Z68" s="39"/>
      <c r="AA68" s="39">
        <f t="shared" si="108"/>
        <v>0</v>
      </c>
      <c r="AB68" s="39">
        <v>0</v>
      </c>
      <c r="AC68" s="40">
        <v>0</v>
      </c>
      <c r="AD68" s="40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f t="shared" ref="AI68:AI73" si="149">AJ68+AK68+AL68+AM68+AQ68</f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/>
      <c r="AP68" s="39"/>
      <c r="AQ68" s="39">
        <v>0</v>
      </c>
      <c r="AR68" s="40">
        <f>AS68+AT68+AU68+AV68+BF68</f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39">
        <f t="shared" ref="AY68" si="150">AZ68+BC68+BD68+BF68+BL68</f>
        <v>0</v>
      </c>
      <c r="AZ68" s="39">
        <v>0</v>
      </c>
      <c r="BA68" s="39">
        <v>0</v>
      </c>
      <c r="BB68" s="39">
        <v>0</v>
      </c>
      <c r="BC68" s="39">
        <v>0</v>
      </c>
      <c r="BD68" s="39">
        <v>0</v>
      </c>
      <c r="BE68" s="39">
        <v>0</v>
      </c>
      <c r="BF68" s="39">
        <v>0</v>
      </c>
      <c r="BG68" s="39">
        <f>BH68+BK68+BL68+BN68+BT68</f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39">
        <v>0</v>
      </c>
      <c r="BN68" s="39">
        <v>0</v>
      </c>
      <c r="BO68" s="35">
        <f>BP68+BS68+BT68+BV68+CB68</f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</row>
    <row r="69" spans="1:75" s="84" customFormat="1" ht="38.25" customHeight="1" x14ac:dyDescent="0.2">
      <c r="A69" s="127" t="s">
        <v>32</v>
      </c>
      <c r="B69" s="29"/>
      <c r="C69" s="29" t="s">
        <v>6</v>
      </c>
      <c r="D69" s="39">
        <f>K69+R69+AA69+AI69+AR69+AY69+BG69+BO69</f>
        <v>3269</v>
      </c>
      <c r="E69" s="35" t="e">
        <f>E70+#REF!+#REF!</f>
        <v>#REF!</v>
      </c>
      <c r="F69" s="35" t="e">
        <f>F70+#REF!+#REF!</f>
        <v>#REF!</v>
      </c>
      <c r="G69" s="35" t="e">
        <f>G70+#REF!+#REF!</f>
        <v>#REF!</v>
      </c>
      <c r="H69" s="35"/>
      <c r="I69" s="35"/>
      <c r="J69" s="35"/>
      <c r="K69" s="39">
        <f>K70+K71</f>
        <v>875.5</v>
      </c>
      <c r="L69" s="39">
        <f t="shared" ref="L69:BV69" si="151">L70</f>
        <v>0</v>
      </c>
      <c r="M69" s="39">
        <f t="shared" si="151"/>
        <v>0</v>
      </c>
      <c r="N69" s="39">
        <f>N70+N71</f>
        <v>875.5</v>
      </c>
      <c r="O69" s="39">
        <f t="shared" si="151"/>
        <v>0</v>
      </c>
      <c r="P69" s="39">
        <f t="shared" si="151"/>
        <v>0</v>
      </c>
      <c r="Q69" s="39">
        <f t="shared" si="151"/>
        <v>0</v>
      </c>
      <c r="R69" s="39">
        <f>V69+W69</f>
        <v>378.2</v>
      </c>
      <c r="S69" s="39">
        <f t="shared" si="151"/>
        <v>0</v>
      </c>
      <c r="T69" s="39">
        <f t="shared" si="151"/>
        <v>0</v>
      </c>
      <c r="U69" s="39">
        <f t="shared" si="151"/>
        <v>0</v>
      </c>
      <c r="V69" s="39">
        <f>V70+V72</f>
        <v>348.2</v>
      </c>
      <c r="W69" s="39">
        <f t="shared" si="151"/>
        <v>30</v>
      </c>
      <c r="X69" s="39">
        <f t="shared" si="151"/>
        <v>0</v>
      </c>
      <c r="Y69" s="39">
        <f t="shared" si="151"/>
        <v>0</v>
      </c>
      <c r="Z69" s="39">
        <f t="shared" si="151"/>
        <v>0</v>
      </c>
      <c r="AA69" s="39">
        <f>AD69</f>
        <v>260.7</v>
      </c>
      <c r="AB69" s="39">
        <f t="shared" si="151"/>
        <v>0</v>
      </c>
      <c r="AC69" s="40">
        <f t="shared" si="151"/>
        <v>0</v>
      </c>
      <c r="AD69" s="40">
        <f>AD70+AD72</f>
        <v>260.7</v>
      </c>
      <c r="AE69" s="39">
        <f t="shared" si="151"/>
        <v>0</v>
      </c>
      <c r="AF69" s="39">
        <f t="shared" si="151"/>
        <v>0</v>
      </c>
      <c r="AG69" s="39">
        <f t="shared" si="151"/>
        <v>0</v>
      </c>
      <c r="AH69" s="39">
        <f t="shared" si="151"/>
        <v>0</v>
      </c>
      <c r="AI69" s="39">
        <f>AL69+AM69</f>
        <v>261.60000000000002</v>
      </c>
      <c r="AJ69" s="39">
        <f t="shared" si="151"/>
        <v>0</v>
      </c>
      <c r="AK69" s="39">
        <f t="shared" si="151"/>
        <v>0</v>
      </c>
      <c r="AL69" s="39">
        <f>AL70+AL72</f>
        <v>257</v>
      </c>
      <c r="AM69" s="39">
        <f t="shared" si="151"/>
        <v>4.5999999999999996</v>
      </c>
      <c r="AN69" s="39">
        <f t="shared" si="151"/>
        <v>0</v>
      </c>
      <c r="AO69" s="39">
        <f t="shared" si="151"/>
        <v>0</v>
      </c>
      <c r="AP69" s="39">
        <f t="shared" si="151"/>
        <v>0</v>
      </c>
      <c r="AQ69" s="39">
        <f t="shared" si="151"/>
        <v>0</v>
      </c>
      <c r="AR69" s="40">
        <f t="shared" si="151"/>
        <v>257</v>
      </c>
      <c r="AS69" s="40">
        <f t="shared" si="151"/>
        <v>0</v>
      </c>
      <c r="AT69" s="40">
        <f t="shared" si="151"/>
        <v>0</v>
      </c>
      <c r="AU69" s="40">
        <f t="shared" si="151"/>
        <v>257</v>
      </c>
      <c r="AV69" s="40">
        <f t="shared" si="151"/>
        <v>0</v>
      </c>
      <c r="AW69" s="40">
        <f t="shared" si="151"/>
        <v>0</v>
      </c>
      <c r="AX69" s="40">
        <f t="shared" si="151"/>
        <v>0</v>
      </c>
      <c r="AY69" s="39">
        <f t="shared" si="151"/>
        <v>372</v>
      </c>
      <c r="AZ69" s="39">
        <f t="shared" si="151"/>
        <v>0</v>
      </c>
      <c r="BA69" s="39">
        <v>0</v>
      </c>
      <c r="BB69" s="39">
        <f t="shared" si="151"/>
        <v>0</v>
      </c>
      <c r="BC69" s="39">
        <f t="shared" si="151"/>
        <v>372</v>
      </c>
      <c r="BD69" s="39">
        <f t="shared" si="151"/>
        <v>0</v>
      </c>
      <c r="BE69" s="39">
        <f t="shared" si="151"/>
        <v>0</v>
      </c>
      <c r="BF69" s="39">
        <f t="shared" si="151"/>
        <v>0</v>
      </c>
      <c r="BG69" s="39">
        <f t="shared" si="151"/>
        <v>422</v>
      </c>
      <c r="BH69" s="39">
        <f t="shared" si="151"/>
        <v>0</v>
      </c>
      <c r="BI69" s="39">
        <v>0</v>
      </c>
      <c r="BJ69" s="39">
        <f t="shared" si="151"/>
        <v>0</v>
      </c>
      <c r="BK69" s="39">
        <f t="shared" si="151"/>
        <v>422</v>
      </c>
      <c r="BL69" s="39">
        <f t="shared" si="151"/>
        <v>0</v>
      </c>
      <c r="BM69" s="39">
        <f t="shared" si="151"/>
        <v>0</v>
      </c>
      <c r="BN69" s="39">
        <f t="shared" si="151"/>
        <v>0</v>
      </c>
      <c r="BO69" s="35">
        <f t="shared" si="151"/>
        <v>442</v>
      </c>
      <c r="BP69" s="35">
        <f t="shared" si="151"/>
        <v>0</v>
      </c>
      <c r="BQ69" s="35">
        <v>0</v>
      </c>
      <c r="BR69" s="35">
        <f t="shared" si="151"/>
        <v>0</v>
      </c>
      <c r="BS69" s="35">
        <f t="shared" si="151"/>
        <v>442</v>
      </c>
      <c r="BT69" s="35">
        <f t="shared" si="151"/>
        <v>0</v>
      </c>
      <c r="BU69" s="35">
        <f t="shared" si="151"/>
        <v>0</v>
      </c>
      <c r="BV69" s="35">
        <f t="shared" si="151"/>
        <v>0</v>
      </c>
      <c r="BW69" s="9"/>
    </row>
    <row r="70" spans="1:75" s="79" customFormat="1" ht="44.25" customHeight="1" x14ac:dyDescent="0.2">
      <c r="A70" s="128"/>
      <c r="B70" s="29" t="s">
        <v>11</v>
      </c>
      <c r="C70" s="29" t="s">
        <v>11</v>
      </c>
      <c r="D70" s="39">
        <f t="shared" ref="D70:D72" si="152">K70+R70+AA70+AI70+AR70+AY70+BG70+BO70</f>
        <v>2514</v>
      </c>
      <c r="E70" s="35" t="e">
        <f>#REF!+E73+E75</f>
        <v>#REF!</v>
      </c>
      <c r="F70" s="35" t="e">
        <f>#REF!+F73+F75</f>
        <v>#REF!</v>
      </c>
      <c r="G70" s="35" t="e">
        <f>#REF!+G73+G75</f>
        <v>#REF!</v>
      </c>
      <c r="H70" s="35"/>
      <c r="I70" s="35"/>
      <c r="J70" s="35"/>
      <c r="K70" s="39">
        <f t="shared" si="90"/>
        <v>270.5</v>
      </c>
      <c r="L70" s="35">
        <f>L73+L74</f>
        <v>0</v>
      </c>
      <c r="M70" s="35">
        <f>M73+M74</f>
        <v>0</v>
      </c>
      <c r="N70" s="35">
        <f>N73+N74</f>
        <v>270.5</v>
      </c>
      <c r="O70" s="35"/>
      <c r="P70" s="35"/>
      <c r="Q70" s="35"/>
      <c r="R70" s="39">
        <f t="shared" si="107"/>
        <v>228.2</v>
      </c>
      <c r="S70" s="35">
        <f t="shared" ref="S70:Z70" si="153">S73+S74</f>
        <v>0</v>
      </c>
      <c r="T70" s="35">
        <f t="shared" si="153"/>
        <v>0</v>
      </c>
      <c r="U70" s="35">
        <f t="shared" si="153"/>
        <v>0</v>
      </c>
      <c r="V70" s="35">
        <f t="shared" si="153"/>
        <v>198.2</v>
      </c>
      <c r="W70" s="35">
        <f t="shared" si="153"/>
        <v>30</v>
      </c>
      <c r="X70" s="35">
        <f t="shared" si="153"/>
        <v>0</v>
      </c>
      <c r="Y70" s="35">
        <f t="shared" si="153"/>
        <v>0</v>
      </c>
      <c r="Z70" s="35">
        <f t="shared" si="153"/>
        <v>0</v>
      </c>
      <c r="AA70" s="39">
        <f t="shared" si="108"/>
        <v>260.7</v>
      </c>
      <c r="AB70" s="35">
        <f t="shared" ref="AB70:AH70" si="154">AB73+AB74</f>
        <v>0</v>
      </c>
      <c r="AC70" s="85">
        <f t="shared" si="154"/>
        <v>0</v>
      </c>
      <c r="AD70" s="85">
        <f t="shared" si="154"/>
        <v>260.7</v>
      </c>
      <c r="AE70" s="35">
        <f t="shared" si="154"/>
        <v>0</v>
      </c>
      <c r="AF70" s="35">
        <f t="shared" si="154"/>
        <v>0</v>
      </c>
      <c r="AG70" s="35">
        <f t="shared" si="154"/>
        <v>0</v>
      </c>
      <c r="AH70" s="35">
        <f t="shared" si="154"/>
        <v>0</v>
      </c>
      <c r="AI70" s="39">
        <f t="shared" si="149"/>
        <v>261.60000000000002</v>
      </c>
      <c r="AJ70" s="35">
        <f t="shared" ref="AJ70:AQ70" si="155">AJ73+AJ74</f>
        <v>0</v>
      </c>
      <c r="AK70" s="35">
        <f t="shared" si="155"/>
        <v>0</v>
      </c>
      <c r="AL70" s="35">
        <f t="shared" si="155"/>
        <v>257</v>
      </c>
      <c r="AM70" s="35">
        <f t="shared" si="155"/>
        <v>4.5999999999999996</v>
      </c>
      <c r="AN70" s="35">
        <f t="shared" si="155"/>
        <v>0</v>
      </c>
      <c r="AO70" s="35">
        <f t="shared" si="155"/>
        <v>0</v>
      </c>
      <c r="AP70" s="35">
        <f t="shared" si="155"/>
        <v>0</v>
      </c>
      <c r="AQ70" s="35">
        <f t="shared" si="155"/>
        <v>0</v>
      </c>
      <c r="AR70" s="40">
        <f>AS70+AT70+AU70+AV70+AW70+AX70</f>
        <v>257</v>
      </c>
      <c r="AS70" s="85">
        <f t="shared" ref="AS70:AX70" si="156">AS73+AS74</f>
        <v>0</v>
      </c>
      <c r="AT70" s="85">
        <f t="shared" si="156"/>
        <v>0</v>
      </c>
      <c r="AU70" s="85">
        <f t="shared" si="156"/>
        <v>257</v>
      </c>
      <c r="AV70" s="85">
        <f t="shared" si="156"/>
        <v>0</v>
      </c>
      <c r="AW70" s="85">
        <f t="shared" si="156"/>
        <v>0</v>
      </c>
      <c r="AX70" s="85">
        <f t="shared" si="156"/>
        <v>0</v>
      </c>
      <c r="AY70" s="39">
        <f>AZ70+BC70+BD70+BF70</f>
        <v>372</v>
      </c>
      <c r="AZ70" s="35">
        <f>AZ73+AZ74</f>
        <v>0</v>
      </c>
      <c r="BA70" s="35">
        <v>0</v>
      </c>
      <c r="BB70" s="35">
        <f>BB73+BB74</f>
        <v>0</v>
      </c>
      <c r="BC70" s="35">
        <f>BC73+BC74</f>
        <v>372</v>
      </c>
      <c r="BD70" s="35">
        <f>BD73+BD74</f>
        <v>0</v>
      </c>
      <c r="BE70" s="35">
        <f>BE73+BE74</f>
        <v>0</v>
      </c>
      <c r="BF70" s="35">
        <f>BF73+BF74</f>
        <v>0</v>
      </c>
      <c r="BG70" s="39">
        <f>BH70+BK70+BL70+BN70+BT70</f>
        <v>422</v>
      </c>
      <c r="BH70" s="35">
        <f>BH73+BH74</f>
        <v>0</v>
      </c>
      <c r="BI70" s="35">
        <v>0</v>
      </c>
      <c r="BJ70" s="35">
        <f>BJ73+BJ74</f>
        <v>0</v>
      </c>
      <c r="BK70" s="35">
        <f>BK73+BK74</f>
        <v>422</v>
      </c>
      <c r="BL70" s="35">
        <f>BL73+BL74</f>
        <v>0</v>
      </c>
      <c r="BM70" s="35">
        <f>BM73+BM74</f>
        <v>0</v>
      </c>
      <c r="BN70" s="35">
        <f>BN73+BN74</f>
        <v>0</v>
      </c>
      <c r="BO70" s="35">
        <f>BP70+BS70+BT70+BV70+CB70</f>
        <v>442</v>
      </c>
      <c r="BP70" s="35">
        <f>BP73+BP74</f>
        <v>0</v>
      </c>
      <c r="BQ70" s="35">
        <v>0</v>
      </c>
      <c r="BR70" s="35">
        <f>BR73+BR74</f>
        <v>0</v>
      </c>
      <c r="BS70" s="35">
        <f>BS73+BS74</f>
        <v>442</v>
      </c>
      <c r="BT70" s="35">
        <f>BT73+BT74</f>
        <v>0</v>
      </c>
      <c r="BU70" s="35">
        <f>BU73+BU74</f>
        <v>0</v>
      </c>
      <c r="BV70" s="35">
        <f>BV73+BV74</f>
        <v>0</v>
      </c>
    </row>
    <row r="71" spans="1:75" s="79" customFormat="1" ht="38.25" x14ac:dyDescent="0.2">
      <c r="A71" s="128"/>
      <c r="B71" s="29" t="s">
        <v>49</v>
      </c>
      <c r="C71" s="29" t="s">
        <v>49</v>
      </c>
      <c r="D71" s="39">
        <f t="shared" si="152"/>
        <v>605</v>
      </c>
      <c r="E71" s="35"/>
      <c r="F71" s="35"/>
      <c r="G71" s="35"/>
      <c r="H71" s="35"/>
      <c r="I71" s="35"/>
      <c r="J71" s="35"/>
      <c r="K71" s="39">
        <f>N71</f>
        <v>605</v>
      </c>
      <c r="L71" s="35"/>
      <c r="M71" s="35"/>
      <c r="N71" s="35">
        <f>N76</f>
        <v>605</v>
      </c>
      <c r="O71" s="35"/>
      <c r="P71" s="35"/>
      <c r="Q71" s="35"/>
      <c r="R71" s="39"/>
      <c r="S71" s="35"/>
      <c r="T71" s="35"/>
      <c r="U71" s="35"/>
      <c r="V71" s="35"/>
      <c r="W71" s="35"/>
      <c r="X71" s="35"/>
      <c r="Y71" s="35"/>
      <c r="Z71" s="35"/>
      <c r="AA71" s="39"/>
      <c r="AB71" s="35"/>
      <c r="AC71" s="85"/>
      <c r="AD71" s="85"/>
      <c r="AE71" s="35"/>
      <c r="AF71" s="35"/>
      <c r="AG71" s="35"/>
      <c r="AH71" s="35"/>
      <c r="AI71" s="39"/>
      <c r="AJ71" s="35"/>
      <c r="AK71" s="35"/>
      <c r="AL71" s="35"/>
      <c r="AM71" s="35"/>
      <c r="AN71" s="35"/>
      <c r="AO71" s="35"/>
      <c r="AP71" s="35"/>
      <c r="AQ71" s="35"/>
      <c r="AR71" s="40"/>
      <c r="AS71" s="85"/>
      <c r="AT71" s="85"/>
      <c r="AU71" s="85"/>
      <c r="AV71" s="85"/>
      <c r="AW71" s="85"/>
      <c r="AX71" s="85"/>
      <c r="AY71" s="39"/>
      <c r="AZ71" s="35"/>
      <c r="BA71" s="35"/>
      <c r="BB71" s="35"/>
      <c r="BC71" s="35"/>
      <c r="BD71" s="35"/>
      <c r="BE71" s="35"/>
      <c r="BF71" s="35"/>
      <c r="BG71" s="39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</row>
    <row r="72" spans="1:75" s="79" customFormat="1" ht="72" customHeight="1" x14ac:dyDescent="0.2">
      <c r="A72" s="132"/>
      <c r="B72" s="29" t="s">
        <v>10</v>
      </c>
      <c r="C72" s="29" t="s">
        <v>10</v>
      </c>
      <c r="D72" s="39">
        <f t="shared" si="152"/>
        <v>150</v>
      </c>
      <c r="E72" s="35"/>
      <c r="F72" s="35"/>
      <c r="G72" s="35"/>
      <c r="H72" s="35"/>
      <c r="I72" s="35"/>
      <c r="J72" s="35"/>
      <c r="K72" s="39">
        <f>L72+M72+N72+O72+P72+Q72</f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9">
        <f>V72</f>
        <v>150</v>
      </c>
      <c r="S72" s="35">
        <v>0</v>
      </c>
      <c r="T72" s="35">
        <v>0</v>
      </c>
      <c r="U72" s="35">
        <v>0</v>
      </c>
      <c r="V72" s="35">
        <f>V77</f>
        <v>150</v>
      </c>
      <c r="W72" s="35">
        <v>0</v>
      </c>
      <c r="X72" s="35">
        <v>0</v>
      </c>
      <c r="Y72" s="35">
        <v>0</v>
      </c>
      <c r="Z72" s="35">
        <v>0</v>
      </c>
      <c r="AA72" s="39">
        <f>AD72</f>
        <v>0</v>
      </c>
      <c r="AB72" s="35">
        <v>0</v>
      </c>
      <c r="AC72" s="85">
        <v>0</v>
      </c>
      <c r="AD72" s="85">
        <f>AD77</f>
        <v>0</v>
      </c>
      <c r="AE72" s="35">
        <v>0</v>
      </c>
      <c r="AF72" s="35">
        <v>0</v>
      </c>
      <c r="AG72" s="35">
        <v>0</v>
      </c>
      <c r="AH72" s="35">
        <v>0</v>
      </c>
      <c r="AI72" s="39">
        <f>AL72</f>
        <v>0</v>
      </c>
      <c r="AJ72" s="35">
        <v>0</v>
      </c>
      <c r="AK72" s="35">
        <v>0</v>
      </c>
      <c r="AL72" s="35">
        <f>AL77</f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40">
        <v>0</v>
      </c>
      <c r="AS72" s="85">
        <v>0</v>
      </c>
      <c r="AT72" s="85">
        <v>0</v>
      </c>
      <c r="AU72" s="85">
        <v>0</v>
      </c>
      <c r="AV72" s="85">
        <v>0</v>
      </c>
      <c r="AW72" s="85">
        <v>0</v>
      </c>
      <c r="AX72" s="85">
        <v>0</v>
      </c>
      <c r="AY72" s="39">
        <f>AZ72+BB72+BC72+BD72+BE72</f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9">
        <f>BH72+BJ72+BK72+BL72+BM72</f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f>BP72+BR72+BS72+BT72+BU72</f>
        <v>0</v>
      </c>
      <c r="BP72" s="35">
        <v>0</v>
      </c>
      <c r="BQ72" s="35">
        <v>0</v>
      </c>
      <c r="BR72" s="35">
        <v>0</v>
      </c>
      <c r="BS72" s="35">
        <v>0</v>
      </c>
      <c r="BT72" s="35">
        <v>0</v>
      </c>
      <c r="BU72" s="35">
        <v>0</v>
      </c>
      <c r="BV72" s="35">
        <v>0</v>
      </c>
    </row>
    <row r="73" spans="1:75" ht="73.5" customHeight="1" x14ac:dyDescent="0.2">
      <c r="A73" s="58" t="s">
        <v>47</v>
      </c>
      <c r="B73" s="59" t="s">
        <v>18</v>
      </c>
      <c r="C73" s="59" t="s">
        <v>7</v>
      </c>
      <c r="D73" s="56">
        <f>K73+R73+AA73+AI73+AR73+AY73+BG73+BO73</f>
        <v>434.6</v>
      </c>
      <c r="E73" s="33">
        <v>0</v>
      </c>
      <c r="F73" s="33">
        <v>0</v>
      </c>
      <c r="G73" s="33">
        <v>201.4</v>
      </c>
      <c r="H73" s="33"/>
      <c r="I73" s="33"/>
      <c r="J73" s="33"/>
      <c r="K73" s="33">
        <f t="shared" si="90"/>
        <v>50</v>
      </c>
      <c r="L73" s="33">
        <v>0</v>
      </c>
      <c r="M73" s="33">
        <v>0</v>
      </c>
      <c r="N73" s="33">
        <v>50</v>
      </c>
      <c r="O73" s="33">
        <v>0</v>
      </c>
      <c r="P73" s="33">
        <v>0</v>
      </c>
      <c r="Q73" s="33">
        <v>0</v>
      </c>
      <c r="R73" s="56">
        <f t="shared" si="107"/>
        <v>80</v>
      </c>
      <c r="S73" s="33">
        <v>0</v>
      </c>
      <c r="T73" s="33">
        <v>0</v>
      </c>
      <c r="U73" s="33">
        <v>0</v>
      </c>
      <c r="V73" s="33">
        <v>50</v>
      </c>
      <c r="W73" s="33">
        <v>30</v>
      </c>
      <c r="X73" s="33">
        <v>0</v>
      </c>
      <c r="Y73" s="33">
        <v>0</v>
      </c>
      <c r="Z73" s="33">
        <v>0</v>
      </c>
      <c r="AA73" s="56">
        <f t="shared" si="108"/>
        <v>50</v>
      </c>
      <c r="AB73" s="33">
        <v>0</v>
      </c>
      <c r="AC73" s="78">
        <v>0</v>
      </c>
      <c r="AD73" s="78">
        <v>50</v>
      </c>
      <c r="AE73" s="33">
        <v>0</v>
      </c>
      <c r="AF73" s="33">
        <v>0</v>
      </c>
      <c r="AG73" s="33">
        <v>0</v>
      </c>
      <c r="AH73" s="33">
        <v>0</v>
      </c>
      <c r="AI73" s="56">
        <f t="shared" si="149"/>
        <v>54.6</v>
      </c>
      <c r="AJ73" s="33">
        <v>0</v>
      </c>
      <c r="AK73" s="33">
        <v>0</v>
      </c>
      <c r="AL73" s="33">
        <v>50</v>
      </c>
      <c r="AM73" s="33">
        <v>4.5999999999999996</v>
      </c>
      <c r="AN73" s="33">
        <v>0</v>
      </c>
      <c r="AO73" s="33">
        <v>0</v>
      </c>
      <c r="AP73" s="33">
        <v>0</v>
      </c>
      <c r="AQ73" s="33">
        <v>0</v>
      </c>
      <c r="AR73" s="57">
        <f>AS73+AT73+AU73+AV73+BF73</f>
        <v>50</v>
      </c>
      <c r="AS73" s="78">
        <v>0</v>
      </c>
      <c r="AT73" s="78">
        <v>0</v>
      </c>
      <c r="AU73" s="78">
        <v>50</v>
      </c>
      <c r="AV73" s="78">
        <v>0</v>
      </c>
      <c r="AW73" s="78">
        <v>0</v>
      </c>
      <c r="AX73" s="78">
        <v>0</v>
      </c>
      <c r="AY73" s="56">
        <f>BA73+BB73+BC73+BD73+BE73+BF73</f>
        <v>50</v>
      </c>
      <c r="AZ73" s="33">
        <v>0</v>
      </c>
      <c r="BA73" s="33">
        <v>0</v>
      </c>
      <c r="BB73" s="33">
        <v>0</v>
      </c>
      <c r="BC73" s="33">
        <v>50</v>
      </c>
      <c r="BD73" s="33">
        <v>0</v>
      </c>
      <c r="BE73" s="33">
        <v>0</v>
      </c>
      <c r="BF73" s="33">
        <v>0</v>
      </c>
      <c r="BG73" s="56">
        <f>BH73+BK73+BL73+BN73+BT73</f>
        <v>50</v>
      </c>
      <c r="BH73" s="33">
        <v>0</v>
      </c>
      <c r="BI73" s="33">
        <v>0</v>
      </c>
      <c r="BJ73" s="33">
        <v>0</v>
      </c>
      <c r="BK73" s="33">
        <v>50</v>
      </c>
      <c r="BL73" s="33">
        <v>0</v>
      </c>
      <c r="BM73" s="33">
        <v>0</v>
      </c>
      <c r="BN73" s="33">
        <v>0</v>
      </c>
      <c r="BO73" s="33">
        <f>BP73+BS73+BT73+BV73+CB73</f>
        <v>50</v>
      </c>
      <c r="BP73" s="33">
        <v>0</v>
      </c>
      <c r="BQ73" s="33">
        <v>0</v>
      </c>
      <c r="BR73" s="33">
        <v>0</v>
      </c>
      <c r="BS73" s="33">
        <v>50</v>
      </c>
      <c r="BT73" s="33">
        <v>0</v>
      </c>
      <c r="BU73" s="33">
        <v>0</v>
      </c>
      <c r="BV73" s="33">
        <v>0</v>
      </c>
    </row>
    <row r="74" spans="1:75" ht="12.75" customHeight="1" x14ac:dyDescent="0.2">
      <c r="A74" s="99" t="s">
        <v>75</v>
      </c>
      <c r="B74" s="130" t="s">
        <v>18</v>
      </c>
      <c r="C74" s="130" t="s">
        <v>11</v>
      </c>
      <c r="D74" s="113">
        <f>K74+R74+AA74+AI74+AR74+AY74+BG74+BO74</f>
        <v>2079.4</v>
      </c>
      <c r="E74" s="56">
        <v>0</v>
      </c>
      <c r="F74" s="56">
        <v>0</v>
      </c>
      <c r="G74" s="56">
        <v>1060</v>
      </c>
      <c r="H74" s="33"/>
      <c r="I74" s="33"/>
      <c r="J74" s="33"/>
      <c r="K74" s="113">
        <f t="shared" si="90"/>
        <v>220.5</v>
      </c>
      <c r="L74" s="113">
        <v>0</v>
      </c>
      <c r="M74" s="113">
        <v>0</v>
      </c>
      <c r="N74" s="113">
        <v>220.5</v>
      </c>
      <c r="O74" s="113">
        <v>0</v>
      </c>
      <c r="P74" s="113">
        <v>0</v>
      </c>
      <c r="Q74" s="113">
        <v>0</v>
      </c>
      <c r="R74" s="113">
        <f t="shared" si="107"/>
        <v>148.19999999999999</v>
      </c>
      <c r="S74" s="113">
        <v>0</v>
      </c>
      <c r="T74" s="113">
        <v>0</v>
      </c>
      <c r="U74" s="113">
        <v>0</v>
      </c>
      <c r="V74" s="113">
        <v>148.19999999999999</v>
      </c>
      <c r="W74" s="113">
        <v>0</v>
      </c>
      <c r="X74" s="113">
        <v>0</v>
      </c>
      <c r="Y74" s="113">
        <v>0</v>
      </c>
      <c r="Z74" s="113">
        <v>0</v>
      </c>
      <c r="AA74" s="113">
        <f t="shared" si="108"/>
        <v>210.7</v>
      </c>
      <c r="AB74" s="113">
        <v>0</v>
      </c>
      <c r="AC74" s="115">
        <v>0</v>
      </c>
      <c r="AD74" s="115">
        <v>210.7</v>
      </c>
      <c r="AE74" s="113">
        <v>0</v>
      </c>
      <c r="AF74" s="113">
        <v>0</v>
      </c>
      <c r="AG74" s="113">
        <v>0</v>
      </c>
      <c r="AH74" s="113">
        <v>0</v>
      </c>
      <c r="AI74" s="113">
        <v>207</v>
      </c>
      <c r="AJ74" s="113">
        <v>0</v>
      </c>
      <c r="AK74" s="113">
        <v>0</v>
      </c>
      <c r="AL74" s="113">
        <v>207</v>
      </c>
      <c r="AM74" s="113">
        <v>0</v>
      </c>
      <c r="AN74" s="113">
        <v>0</v>
      </c>
      <c r="AO74" s="113">
        <v>0</v>
      </c>
      <c r="AP74" s="113">
        <v>0</v>
      </c>
      <c r="AQ74" s="113">
        <v>0</v>
      </c>
      <c r="AR74" s="115">
        <f>AS74+AT74+AU74+AV74+BF74</f>
        <v>207</v>
      </c>
      <c r="AS74" s="115">
        <v>0</v>
      </c>
      <c r="AT74" s="115">
        <v>0</v>
      </c>
      <c r="AU74" s="115">
        <v>207</v>
      </c>
      <c r="AV74" s="115">
        <v>0</v>
      </c>
      <c r="AW74" s="115">
        <v>0</v>
      </c>
      <c r="AX74" s="115">
        <v>0</v>
      </c>
      <c r="AY74" s="113">
        <f>AZ74+BC74+BD74+BF74+BL74</f>
        <v>322</v>
      </c>
      <c r="AZ74" s="113">
        <v>0</v>
      </c>
      <c r="BA74" s="113">
        <v>0</v>
      </c>
      <c r="BB74" s="113">
        <v>0</v>
      </c>
      <c r="BC74" s="113">
        <v>322</v>
      </c>
      <c r="BD74" s="113">
        <v>0</v>
      </c>
      <c r="BE74" s="113">
        <v>0</v>
      </c>
      <c r="BF74" s="113">
        <v>0</v>
      </c>
      <c r="BG74" s="113">
        <f>BH74+BK74+BL74+BN74+BT74</f>
        <v>372</v>
      </c>
      <c r="BH74" s="113">
        <v>0</v>
      </c>
      <c r="BI74" s="113">
        <v>0</v>
      </c>
      <c r="BJ74" s="113">
        <v>0</v>
      </c>
      <c r="BK74" s="113">
        <v>372</v>
      </c>
      <c r="BL74" s="113">
        <v>0</v>
      </c>
      <c r="BM74" s="113">
        <v>0</v>
      </c>
      <c r="BN74" s="113">
        <v>0</v>
      </c>
      <c r="BO74" s="97">
        <f>BP74+BS74+BT74+BV74+CB74</f>
        <v>392</v>
      </c>
      <c r="BP74" s="97">
        <v>0</v>
      </c>
      <c r="BQ74" s="97">
        <v>0</v>
      </c>
      <c r="BR74" s="97">
        <v>0</v>
      </c>
      <c r="BS74" s="97">
        <v>392</v>
      </c>
      <c r="BT74" s="97">
        <v>0</v>
      </c>
      <c r="BU74" s="97">
        <v>0</v>
      </c>
      <c r="BV74" s="97">
        <v>0</v>
      </c>
    </row>
    <row r="75" spans="1:75" s="4" customFormat="1" ht="54.75" customHeight="1" x14ac:dyDescent="0.2">
      <c r="A75" s="99"/>
      <c r="B75" s="131"/>
      <c r="C75" s="131"/>
      <c r="D75" s="114">
        <f t="shared" ref="D75" si="157">K75+R75+AA75+AI75+AR75+AY75</f>
        <v>0</v>
      </c>
      <c r="E75" s="33"/>
      <c r="F75" s="33"/>
      <c r="G75" s="33"/>
      <c r="H75" s="33"/>
      <c r="I75" s="33"/>
      <c r="J75" s="33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6"/>
      <c r="AD75" s="116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6"/>
      <c r="AS75" s="116"/>
      <c r="AT75" s="116"/>
      <c r="AU75" s="116"/>
      <c r="AV75" s="116"/>
      <c r="AW75" s="116"/>
      <c r="AX75" s="116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  <c r="BL75" s="114"/>
      <c r="BM75" s="114"/>
      <c r="BN75" s="114"/>
      <c r="BO75" s="98"/>
      <c r="BP75" s="98"/>
      <c r="BQ75" s="98"/>
      <c r="BR75" s="98"/>
      <c r="BS75" s="98"/>
      <c r="BT75" s="98"/>
      <c r="BU75" s="98"/>
      <c r="BV75" s="98"/>
    </row>
    <row r="76" spans="1:75" s="4" customFormat="1" ht="38.25" x14ac:dyDescent="0.2">
      <c r="A76" s="100"/>
      <c r="B76" s="59" t="s">
        <v>49</v>
      </c>
      <c r="C76" s="59" t="s">
        <v>49</v>
      </c>
      <c r="D76" s="56">
        <f>K76+R76+AA76+AI76+AR76+AY76+BG76+BO76</f>
        <v>605</v>
      </c>
      <c r="E76" s="33"/>
      <c r="F76" s="33"/>
      <c r="G76" s="33"/>
      <c r="H76" s="33"/>
      <c r="I76" s="33"/>
      <c r="J76" s="33"/>
      <c r="K76" s="56">
        <f t="shared" si="90"/>
        <v>605</v>
      </c>
      <c r="L76" s="56">
        <v>0</v>
      </c>
      <c r="M76" s="56">
        <v>0</v>
      </c>
      <c r="N76" s="56">
        <v>605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7">
        <v>0</v>
      </c>
      <c r="AD76" s="57">
        <v>0</v>
      </c>
      <c r="AE76" s="56">
        <v>0</v>
      </c>
      <c r="AF76" s="56">
        <v>0</v>
      </c>
      <c r="AG76" s="56">
        <v>0</v>
      </c>
      <c r="AH76" s="56">
        <v>0</v>
      </c>
      <c r="AI76" s="56">
        <v>0</v>
      </c>
      <c r="AJ76" s="56">
        <v>0</v>
      </c>
      <c r="AK76" s="56">
        <v>0</v>
      </c>
      <c r="AL76" s="56">
        <v>0</v>
      </c>
      <c r="AM76" s="56">
        <v>0</v>
      </c>
      <c r="AN76" s="56">
        <v>0</v>
      </c>
      <c r="AO76" s="56">
        <v>0</v>
      </c>
      <c r="AP76" s="56">
        <v>0</v>
      </c>
      <c r="AQ76" s="56">
        <v>0</v>
      </c>
      <c r="AR76" s="57">
        <v>0</v>
      </c>
      <c r="AS76" s="57">
        <v>0</v>
      </c>
      <c r="AT76" s="57">
        <v>0</v>
      </c>
      <c r="AU76" s="57">
        <v>0</v>
      </c>
      <c r="AV76" s="57">
        <v>0</v>
      </c>
      <c r="AW76" s="57">
        <v>0</v>
      </c>
      <c r="AX76" s="57">
        <v>0</v>
      </c>
      <c r="AY76" s="56">
        <v>0</v>
      </c>
      <c r="AZ76" s="56"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6">
        <v>0</v>
      </c>
      <c r="BN76" s="56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</row>
    <row r="77" spans="1:75" s="4" customFormat="1" ht="63.75" x14ac:dyDescent="0.2">
      <c r="A77" s="100"/>
      <c r="B77" s="59" t="s">
        <v>10</v>
      </c>
      <c r="C77" s="59" t="s">
        <v>10</v>
      </c>
      <c r="D77" s="56">
        <f>K77+R77+AA77+AI77+AR77+AY77+BG77+BO77</f>
        <v>150</v>
      </c>
      <c r="E77" s="33"/>
      <c r="F77" s="33"/>
      <c r="G77" s="33"/>
      <c r="H77" s="33"/>
      <c r="I77" s="33"/>
      <c r="J77" s="33"/>
      <c r="K77" s="56">
        <f>L77+M77+N77+O77+P77+Q77</f>
        <v>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6">
        <f>V77</f>
        <v>150</v>
      </c>
      <c r="S77" s="56">
        <v>0</v>
      </c>
      <c r="T77" s="56">
        <v>0</v>
      </c>
      <c r="U77" s="56">
        <v>0</v>
      </c>
      <c r="V77" s="56">
        <v>150</v>
      </c>
      <c r="W77" s="56">
        <v>0</v>
      </c>
      <c r="X77" s="56">
        <v>0</v>
      </c>
      <c r="Y77" s="56">
        <v>0</v>
      </c>
      <c r="Z77" s="56">
        <v>0</v>
      </c>
      <c r="AA77" s="56">
        <f>AD77</f>
        <v>0</v>
      </c>
      <c r="AB77" s="56">
        <v>0</v>
      </c>
      <c r="AC77" s="57">
        <v>0</v>
      </c>
      <c r="AD77" s="57">
        <v>0</v>
      </c>
      <c r="AE77" s="56">
        <v>0</v>
      </c>
      <c r="AF77" s="56">
        <v>0</v>
      </c>
      <c r="AG77" s="56">
        <v>0</v>
      </c>
      <c r="AH77" s="56">
        <v>0</v>
      </c>
      <c r="AI77" s="56">
        <f>AL77</f>
        <v>0</v>
      </c>
      <c r="AJ77" s="56">
        <v>0</v>
      </c>
      <c r="AK77" s="56">
        <v>0</v>
      </c>
      <c r="AL77" s="56">
        <v>0</v>
      </c>
      <c r="AM77" s="56">
        <v>0</v>
      </c>
      <c r="AN77" s="56">
        <v>0</v>
      </c>
      <c r="AO77" s="56">
        <v>0</v>
      </c>
      <c r="AP77" s="56">
        <v>0</v>
      </c>
      <c r="AQ77" s="56">
        <v>0</v>
      </c>
      <c r="AR77" s="57">
        <f>AS77+AT77+AU77+AV77+AW77+AX77</f>
        <v>0</v>
      </c>
      <c r="AS77" s="57">
        <v>0</v>
      </c>
      <c r="AT77" s="57">
        <v>0</v>
      </c>
      <c r="AU77" s="57">
        <v>0</v>
      </c>
      <c r="AV77" s="57">
        <v>0</v>
      </c>
      <c r="AW77" s="57">
        <v>0</v>
      </c>
      <c r="AX77" s="57">
        <v>0</v>
      </c>
      <c r="AY77" s="56">
        <f>AZ77+BB77+BC77+BD77+BE77+BF77</f>
        <v>0</v>
      </c>
      <c r="AZ77" s="56">
        <v>0</v>
      </c>
      <c r="BA77" s="56">
        <v>0</v>
      </c>
      <c r="BB77" s="56">
        <v>0</v>
      </c>
      <c r="BC77" s="56">
        <v>0</v>
      </c>
      <c r="BD77" s="56">
        <v>0</v>
      </c>
      <c r="BE77" s="56">
        <v>0</v>
      </c>
      <c r="BF77" s="56">
        <v>0</v>
      </c>
      <c r="BG77" s="56">
        <f>BH77+BJ77+BK77+BL77+BM77+BN77</f>
        <v>0</v>
      </c>
      <c r="BH77" s="56">
        <v>0</v>
      </c>
      <c r="BI77" s="56">
        <v>0</v>
      </c>
      <c r="BJ77" s="56">
        <v>0</v>
      </c>
      <c r="BK77" s="56">
        <v>0</v>
      </c>
      <c r="BL77" s="56">
        <v>0</v>
      </c>
      <c r="BM77" s="56">
        <v>0</v>
      </c>
      <c r="BN77" s="56">
        <v>0</v>
      </c>
      <c r="BO77" s="33">
        <f>BP77+BR77+BS77+BT77+BU77+BV77</f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</row>
    <row r="78" spans="1:75" s="93" customFormat="1" ht="38.25" x14ac:dyDescent="0.2">
      <c r="A78" s="127" t="s">
        <v>33</v>
      </c>
      <c r="B78" s="29" t="s">
        <v>21</v>
      </c>
      <c r="C78" s="29" t="s">
        <v>6</v>
      </c>
      <c r="D78" s="39">
        <f>K78+R78+AA78+AI78+AR78+AY78+BG78+BO78</f>
        <v>29804.799999999999</v>
      </c>
      <c r="E78" s="35" t="e">
        <f>E82+#REF!</f>
        <v>#REF!</v>
      </c>
      <c r="F78" s="35" t="e">
        <f>F82+#REF!</f>
        <v>#REF!</v>
      </c>
      <c r="G78" s="35" t="e">
        <f>G82+#REF!</f>
        <v>#REF!</v>
      </c>
      <c r="H78" s="35" t="e">
        <f>H82+#REF!</f>
        <v>#REF!</v>
      </c>
      <c r="I78" s="35" t="e">
        <f>I82+#REF!</f>
        <v>#REF!</v>
      </c>
      <c r="J78" s="35" t="e">
        <f>J82+#REF!</f>
        <v>#REF!</v>
      </c>
      <c r="K78" s="35">
        <f>M78+O78+N78</f>
        <v>2287.5</v>
      </c>
      <c r="L78" s="35">
        <f t="shared" ref="L78" si="158">L82</f>
        <v>0</v>
      </c>
      <c r="M78" s="35">
        <f>M82+M86</f>
        <v>1212.2</v>
      </c>
      <c r="N78" s="35">
        <f>N84+N85+N86</f>
        <v>25.3</v>
      </c>
      <c r="O78" s="35">
        <f>O82</f>
        <v>1050</v>
      </c>
      <c r="P78" s="35">
        <f t="shared" ref="P78:Q78" si="159">P82</f>
        <v>0</v>
      </c>
      <c r="Q78" s="35">
        <f t="shared" si="159"/>
        <v>0</v>
      </c>
      <c r="R78" s="35">
        <f>U78+W78+V78</f>
        <v>4880.7000000000007</v>
      </c>
      <c r="S78" s="35">
        <f t="shared" ref="S78:Z78" si="160">S82</f>
        <v>0</v>
      </c>
      <c r="T78" s="35">
        <f t="shared" si="160"/>
        <v>0</v>
      </c>
      <c r="U78" s="35">
        <f t="shared" si="160"/>
        <v>2830.6</v>
      </c>
      <c r="V78" s="35">
        <f>V81</f>
        <v>550.1</v>
      </c>
      <c r="W78" s="35">
        <f t="shared" si="160"/>
        <v>1500</v>
      </c>
      <c r="X78" s="35">
        <f t="shared" si="160"/>
        <v>0</v>
      </c>
      <c r="Y78" s="35">
        <f t="shared" si="160"/>
        <v>0</v>
      </c>
      <c r="Z78" s="35">
        <f t="shared" si="160"/>
        <v>0</v>
      </c>
      <c r="AA78" s="35">
        <f>AB78+AC78+AD78+AE78+AF78+AG78+AH78</f>
        <v>6886.8</v>
      </c>
      <c r="AB78" s="35">
        <f t="shared" ref="AB78:AH78" si="161">AB82</f>
        <v>0</v>
      </c>
      <c r="AC78" s="85">
        <f>AC82+AC87</f>
        <v>4378.3</v>
      </c>
      <c r="AD78" s="85">
        <f>AD80</f>
        <v>1908.5</v>
      </c>
      <c r="AE78" s="35">
        <f t="shared" si="161"/>
        <v>600</v>
      </c>
      <c r="AF78" s="35">
        <f t="shared" si="161"/>
        <v>0</v>
      </c>
      <c r="AG78" s="35">
        <f t="shared" si="161"/>
        <v>0</v>
      </c>
      <c r="AH78" s="35">
        <f t="shared" si="161"/>
        <v>0</v>
      </c>
      <c r="AI78" s="35">
        <f>AK78+AL78+AM78+AN78+AO78+AP78</f>
        <v>2835.9</v>
      </c>
      <c r="AJ78" s="35">
        <f t="shared" ref="AJ78:AQ78" si="162">AJ82</f>
        <v>0</v>
      </c>
      <c r="AK78" s="35">
        <f t="shared" si="162"/>
        <v>2563.1</v>
      </c>
      <c r="AL78" s="35">
        <f>AL80</f>
        <v>272.8</v>
      </c>
      <c r="AM78" s="35">
        <f t="shared" si="162"/>
        <v>0</v>
      </c>
      <c r="AN78" s="35">
        <f t="shared" si="162"/>
        <v>0</v>
      </c>
      <c r="AO78" s="35">
        <f t="shared" si="162"/>
        <v>0</v>
      </c>
      <c r="AP78" s="35">
        <f t="shared" si="162"/>
        <v>0</v>
      </c>
      <c r="AQ78" s="35">
        <f t="shared" si="162"/>
        <v>0</v>
      </c>
      <c r="AR78" s="85">
        <f>AS78+AT78+AU78+AV78+AW78+BF78</f>
        <v>2451.1</v>
      </c>
      <c r="AS78" s="85">
        <f t="shared" ref="AS78:AX78" si="163">AS82</f>
        <v>0</v>
      </c>
      <c r="AT78" s="85">
        <f t="shared" si="163"/>
        <v>2451.1</v>
      </c>
      <c r="AU78" s="85">
        <f t="shared" si="163"/>
        <v>0</v>
      </c>
      <c r="AV78" s="85">
        <f t="shared" si="163"/>
        <v>0</v>
      </c>
      <c r="AW78" s="85">
        <f t="shared" si="163"/>
        <v>0</v>
      </c>
      <c r="AX78" s="85">
        <f t="shared" si="163"/>
        <v>0</v>
      </c>
      <c r="AY78" s="35">
        <f>BB78+BC78+BD78+BE78+BF78</f>
        <v>4226.2</v>
      </c>
      <c r="AZ78" s="35">
        <f t="shared" ref="AZ78" si="164">AZ82</f>
        <v>0</v>
      </c>
      <c r="BA78" s="35">
        <v>0</v>
      </c>
      <c r="BB78" s="35">
        <f>BB79+BB80+BB81</f>
        <v>3653.6</v>
      </c>
      <c r="BC78" s="35">
        <f t="shared" ref="BC78:BF78" si="165">BC79+BC80+BC81</f>
        <v>572.6</v>
      </c>
      <c r="BD78" s="35">
        <f t="shared" si="165"/>
        <v>0</v>
      </c>
      <c r="BE78" s="35">
        <f t="shared" si="165"/>
        <v>0</v>
      </c>
      <c r="BF78" s="35">
        <f t="shared" si="165"/>
        <v>0</v>
      </c>
      <c r="BG78" s="35">
        <f>BJ78+BK78+BL78+BM78+BN78</f>
        <v>3311.3</v>
      </c>
      <c r="BH78" s="35">
        <f t="shared" ref="BH78" si="166">BH82</f>
        <v>0</v>
      </c>
      <c r="BI78" s="35">
        <v>0</v>
      </c>
      <c r="BJ78" s="35">
        <f>BJ79+BJ80+BJ81</f>
        <v>3311.3</v>
      </c>
      <c r="BK78" s="35">
        <f t="shared" ref="BK78" si="167">BK79+BK80+BK81</f>
        <v>0</v>
      </c>
      <c r="BL78" s="35">
        <f t="shared" ref="BL78" si="168">BL79+BL80+BL81</f>
        <v>0</v>
      </c>
      <c r="BM78" s="35">
        <f t="shared" ref="BM78" si="169">BM79+BM80+BM81</f>
        <v>0</v>
      </c>
      <c r="BN78" s="35">
        <f t="shared" ref="BN78" si="170">BN79+BN80+BN81</f>
        <v>0</v>
      </c>
      <c r="BO78" s="35">
        <f>BR78+BS78+BT78+BU78+BV78</f>
        <v>2925.3</v>
      </c>
      <c r="BP78" s="35">
        <f t="shared" ref="BP78" si="171">BP82</f>
        <v>0</v>
      </c>
      <c r="BQ78" s="35">
        <v>0</v>
      </c>
      <c r="BR78" s="35">
        <f>BR79+BR80+BR81</f>
        <v>2925.3</v>
      </c>
      <c r="BS78" s="35">
        <f t="shared" ref="BS78" si="172">BS79+BS80+BS81</f>
        <v>0</v>
      </c>
      <c r="BT78" s="35">
        <f t="shared" ref="BT78" si="173">BT79+BT80+BT81</f>
        <v>0</v>
      </c>
      <c r="BU78" s="35">
        <f t="shared" ref="BU78" si="174">BU79+BU80+BU81</f>
        <v>0</v>
      </c>
      <c r="BV78" s="35">
        <f t="shared" ref="BV78" si="175">BV79+BV80+BV81</f>
        <v>0</v>
      </c>
    </row>
    <row r="79" spans="1:75" s="93" customFormat="1" ht="38.25" x14ac:dyDescent="0.2">
      <c r="A79" s="128"/>
      <c r="B79" s="29" t="s">
        <v>49</v>
      </c>
      <c r="C79" s="29" t="s">
        <v>49</v>
      </c>
      <c r="D79" s="39">
        <f t="shared" ref="D79:D81" si="176">K79+R79+AA79+AI79+AR79+AY79+BG79+BO79</f>
        <v>187.60000000000002</v>
      </c>
      <c r="E79" s="35"/>
      <c r="F79" s="35"/>
      <c r="G79" s="35"/>
      <c r="H79" s="35"/>
      <c r="I79" s="35"/>
      <c r="J79" s="35"/>
      <c r="K79" s="35">
        <f>K86</f>
        <v>187.60000000000002</v>
      </c>
      <c r="L79" s="35">
        <v>0</v>
      </c>
      <c r="M79" s="35">
        <f>M86</f>
        <v>162.30000000000001</v>
      </c>
      <c r="N79" s="35">
        <f>N86</f>
        <v>25.3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85">
        <v>0</v>
      </c>
      <c r="AD79" s="8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3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85">
        <v>0</v>
      </c>
      <c r="AX79" s="85">
        <v>0</v>
      </c>
      <c r="AY79" s="35">
        <v>0</v>
      </c>
      <c r="AZ79" s="35">
        <v>0</v>
      </c>
      <c r="BA79" s="35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0</v>
      </c>
      <c r="BH79" s="35"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0</v>
      </c>
      <c r="BR79" s="35">
        <v>0</v>
      </c>
      <c r="BS79" s="35">
        <v>0</v>
      </c>
      <c r="BT79" s="35">
        <v>0</v>
      </c>
      <c r="BU79" s="35">
        <v>0</v>
      </c>
      <c r="BV79" s="35">
        <v>0</v>
      </c>
    </row>
    <row r="80" spans="1:75" s="93" customFormat="1" ht="25.5" x14ac:dyDescent="0.2">
      <c r="A80" s="128"/>
      <c r="B80" s="29" t="s">
        <v>11</v>
      </c>
      <c r="C80" s="29" t="s">
        <v>11</v>
      </c>
      <c r="D80" s="39">
        <f t="shared" si="176"/>
        <v>28494.499999999996</v>
      </c>
      <c r="E80" s="35"/>
      <c r="F80" s="35"/>
      <c r="G80" s="35"/>
      <c r="H80" s="35"/>
      <c r="I80" s="35"/>
      <c r="J80" s="35"/>
      <c r="K80" s="35">
        <f>K82</f>
        <v>2099.9</v>
      </c>
      <c r="L80" s="35">
        <v>0</v>
      </c>
      <c r="M80" s="35">
        <f>M82+M84</f>
        <v>1049.9000000000001</v>
      </c>
      <c r="N80" s="35">
        <f>N82+N83+N84</f>
        <v>0</v>
      </c>
      <c r="O80" s="35">
        <f>O82</f>
        <v>1050</v>
      </c>
      <c r="P80" s="35">
        <v>0</v>
      </c>
      <c r="Q80" s="35">
        <v>0</v>
      </c>
      <c r="R80" s="35">
        <f>R82</f>
        <v>4330.6000000000004</v>
      </c>
      <c r="S80" s="35">
        <v>0</v>
      </c>
      <c r="T80" s="35">
        <v>0</v>
      </c>
      <c r="U80" s="35">
        <f>U82</f>
        <v>2830.6</v>
      </c>
      <c r="V80" s="35">
        <v>0</v>
      </c>
      <c r="W80" s="35">
        <f>W82</f>
        <v>1500</v>
      </c>
      <c r="X80" s="35">
        <v>0</v>
      </c>
      <c r="Y80" s="35">
        <v>0</v>
      </c>
      <c r="Z80" s="35">
        <v>0</v>
      </c>
      <c r="AA80" s="35">
        <f>AC80+AD80+AE80</f>
        <v>6886.8</v>
      </c>
      <c r="AB80" s="35">
        <v>0</v>
      </c>
      <c r="AC80" s="85">
        <f>AC82+AC87</f>
        <v>4378.3</v>
      </c>
      <c r="AD80" s="85">
        <f>AD87+AD88+AD84</f>
        <v>1908.5</v>
      </c>
      <c r="AE80" s="35">
        <f>AE82</f>
        <v>600</v>
      </c>
      <c r="AF80" s="35">
        <v>0</v>
      </c>
      <c r="AG80" s="35">
        <v>0</v>
      </c>
      <c r="AH80" s="35">
        <v>0</v>
      </c>
      <c r="AI80" s="35">
        <f>AK80+AL80</f>
        <v>2835.9</v>
      </c>
      <c r="AJ80" s="35">
        <v>0</v>
      </c>
      <c r="AK80" s="35">
        <f>AK82</f>
        <v>2563.1</v>
      </c>
      <c r="AL80" s="35">
        <f>AL87+AL88+AL84</f>
        <v>272.8</v>
      </c>
      <c r="AM80" s="35">
        <f>AM83</f>
        <v>0</v>
      </c>
      <c r="AN80" s="35">
        <v>0</v>
      </c>
      <c r="AO80" s="35">
        <v>0</v>
      </c>
      <c r="AP80" s="35">
        <v>0</v>
      </c>
      <c r="AQ80" s="35">
        <v>0</v>
      </c>
      <c r="AR80" s="85">
        <f>AR82</f>
        <v>2451.1</v>
      </c>
      <c r="AS80" s="85">
        <v>0</v>
      </c>
      <c r="AT80" s="85">
        <f>AT82</f>
        <v>2451.1</v>
      </c>
      <c r="AU80" s="85">
        <v>0</v>
      </c>
      <c r="AV80" s="85">
        <f>AV82</f>
        <v>0</v>
      </c>
      <c r="AW80" s="85">
        <v>0</v>
      </c>
      <c r="AX80" s="85">
        <v>0</v>
      </c>
      <c r="AY80" s="35">
        <f>BB80</f>
        <v>3653.6</v>
      </c>
      <c r="AZ80" s="35">
        <v>0</v>
      </c>
      <c r="BA80" s="35">
        <v>0</v>
      </c>
      <c r="BB80" s="35">
        <f>BB82</f>
        <v>3653.6</v>
      </c>
      <c r="BC80" s="35">
        <v>0</v>
      </c>
      <c r="BD80" s="35">
        <f>BD82</f>
        <v>0</v>
      </c>
      <c r="BE80" s="35">
        <v>0</v>
      </c>
      <c r="BF80" s="35">
        <v>0</v>
      </c>
      <c r="BG80" s="35">
        <f>BJ80</f>
        <v>3311.3</v>
      </c>
      <c r="BH80" s="35">
        <v>0</v>
      </c>
      <c r="BI80" s="35">
        <v>0</v>
      </c>
      <c r="BJ80" s="35">
        <f>BJ82</f>
        <v>3311.3</v>
      </c>
      <c r="BK80" s="35">
        <v>0</v>
      </c>
      <c r="BL80" s="35">
        <f>BL82</f>
        <v>0</v>
      </c>
      <c r="BM80" s="35">
        <v>0</v>
      </c>
      <c r="BN80" s="35">
        <v>0</v>
      </c>
      <c r="BO80" s="35">
        <f>BR80</f>
        <v>2925.3</v>
      </c>
      <c r="BP80" s="35">
        <v>0</v>
      </c>
      <c r="BQ80" s="35">
        <v>0</v>
      </c>
      <c r="BR80" s="35">
        <f>BR82</f>
        <v>2925.3</v>
      </c>
      <c r="BS80" s="35">
        <v>0</v>
      </c>
      <c r="BT80" s="35">
        <f>BT82</f>
        <v>0</v>
      </c>
      <c r="BU80" s="35">
        <v>0</v>
      </c>
      <c r="BV80" s="35">
        <v>0</v>
      </c>
    </row>
    <row r="81" spans="1:83" s="93" customFormat="1" ht="38.25" x14ac:dyDescent="0.2">
      <c r="A81" s="129"/>
      <c r="B81" s="29" t="s">
        <v>17</v>
      </c>
      <c r="C81" s="29" t="s">
        <v>17</v>
      </c>
      <c r="D81" s="39">
        <f t="shared" si="176"/>
        <v>550.1</v>
      </c>
      <c r="E81" s="35"/>
      <c r="F81" s="35"/>
      <c r="G81" s="35"/>
      <c r="H81" s="35"/>
      <c r="I81" s="35"/>
      <c r="J81" s="35"/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f>V81</f>
        <v>550.1</v>
      </c>
      <c r="S81" s="35">
        <v>0</v>
      </c>
      <c r="T81" s="35">
        <v>0</v>
      </c>
      <c r="U81" s="35">
        <v>0</v>
      </c>
      <c r="V81" s="35">
        <f>V84</f>
        <v>550.1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f>BB84</f>
        <v>0</v>
      </c>
      <c r="BC81" s="35">
        <f t="shared" ref="BC81:BF81" si="177">BC84</f>
        <v>572.6</v>
      </c>
      <c r="BD81" s="35">
        <f t="shared" si="177"/>
        <v>0</v>
      </c>
      <c r="BE81" s="35">
        <f t="shared" si="177"/>
        <v>0</v>
      </c>
      <c r="BF81" s="35">
        <f t="shared" si="177"/>
        <v>0</v>
      </c>
      <c r="BG81" s="35">
        <v>0</v>
      </c>
      <c r="BH81" s="35">
        <v>0</v>
      </c>
      <c r="BI81" s="35">
        <v>0</v>
      </c>
      <c r="BJ81" s="35">
        <f>BJ84</f>
        <v>0</v>
      </c>
      <c r="BK81" s="35">
        <f t="shared" ref="BK81:BN81" si="178">BK84</f>
        <v>0</v>
      </c>
      <c r="BL81" s="35">
        <f t="shared" si="178"/>
        <v>0</v>
      </c>
      <c r="BM81" s="35">
        <f t="shared" si="178"/>
        <v>0</v>
      </c>
      <c r="BN81" s="35">
        <f t="shared" si="178"/>
        <v>0</v>
      </c>
      <c r="BO81" s="35">
        <v>0</v>
      </c>
      <c r="BP81" s="35">
        <v>0</v>
      </c>
      <c r="BQ81" s="35">
        <v>0</v>
      </c>
      <c r="BR81" s="35">
        <f>BR84</f>
        <v>0</v>
      </c>
      <c r="BS81" s="35">
        <f t="shared" ref="BS81:BV81" si="179">BS84</f>
        <v>0</v>
      </c>
      <c r="BT81" s="35">
        <f t="shared" si="179"/>
        <v>0</v>
      </c>
      <c r="BU81" s="35">
        <f t="shared" si="179"/>
        <v>0</v>
      </c>
      <c r="BV81" s="35">
        <f t="shared" si="179"/>
        <v>0</v>
      </c>
    </row>
    <row r="82" spans="1:83" s="4" customFormat="1" ht="63.75" x14ac:dyDescent="0.2">
      <c r="A82" s="58" t="s">
        <v>34</v>
      </c>
      <c r="B82" s="59" t="s">
        <v>35</v>
      </c>
      <c r="C82" s="59" t="s">
        <v>11</v>
      </c>
      <c r="D82" s="56">
        <f>K82+R82+AA82+AI82+AR82+BG82+BO82</f>
        <v>20659.599999999999</v>
      </c>
      <c r="E82" s="33"/>
      <c r="F82" s="33"/>
      <c r="G82" s="33"/>
      <c r="H82" s="33"/>
      <c r="I82" s="33"/>
      <c r="J82" s="33"/>
      <c r="K82" s="56">
        <f>M82+O82</f>
        <v>2099.9</v>
      </c>
      <c r="L82" s="33">
        <f t="shared" ref="L82:N82" si="180">L83</f>
        <v>0</v>
      </c>
      <c r="M82" s="33">
        <f t="shared" si="180"/>
        <v>1049.9000000000001</v>
      </c>
      <c r="N82" s="33">
        <f t="shared" si="180"/>
        <v>0</v>
      </c>
      <c r="O82" s="33">
        <f>O83</f>
        <v>1050</v>
      </c>
      <c r="P82" s="33">
        <f t="shared" ref="P82:Q82" si="181">P83</f>
        <v>0</v>
      </c>
      <c r="Q82" s="33">
        <f t="shared" si="181"/>
        <v>0</v>
      </c>
      <c r="R82" s="56">
        <f>U82+W82</f>
        <v>4330.6000000000004</v>
      </c>
      <c r="S82" s="33">
        <f t="shared" ref="S82:Z82" si="182">S83</f>
        <v>0</v>
      </c>
      <c r="T82" s="33">
        <f t="shared" si="182"/>
        <v>0</v>
      </c>
      <c r="U82" s="33">
        <f t="shared" si="182"/>
        <v>2830.6</v>
      </c>
      <c r="V82" s="33">
        <f t="shared" si="182"/>
        <v>0</v>
      </c>
      <c r="W82" s="33">
        <f t="shared" si="182"/>
        <v>1500</v>
      </c>
      <c r="X82" s="33">
        <f t="shared" si="182"/>
        <v>0</v>
      </c>
      <c r="Y82" s="33">
        <f t="shared" si="182"/>
        <v>0</v>
      </c>
      <c r="Z82" s="33">
        <f t="shared" si="182"/>
        <v>0</v>
      </c>
      <c r="AA82" s="56">
        <f>AC82+AE82</f>
        <v>2978.3</v>
      </c>
      <c r="AB82" s="33">
        <f t="shared" ref="AB82:AH82" si="183">AB83</f>
        <v>0</v>
      </c>
      <c r="AC82" s="78">
        <f t="shared" si="183"/>
        <v>2378.3000000000002</v>
      </c>
      <c r="AD82" s="78">
        <f t="shared" si="183"/>
        <v>0</v>
      </c>
      <c r="AE82" s="33">
        <f t="shared" si="183"/>
        <v>600</v>
      </c>
      <c r="AF82" s="33">
        <f t="shared" si="183"/>
        <v>0</v>
      </c>
      <c r="AG82" s="33">
        <f t="shared" si="183"/>
        <v>0</v>
      </c>
      <c r="AH82" s="33">
        <f t="shared" si="183"/>
        <v>0</v>
      </c>
      <c r="AI82" s="56">
        <f>AK82+AM82+AN82+AO82+AP82</f>
        <v>2563.1</v>
      </c>
      <c r="AJ82" s="33">
        <f t="shared" ref="AJ82:AQ82" si="184">AJ83</f>
        <v>0</v>
      </c>
      <c r="AK82" s="33">
        <v>2563.1</v>
      </c>
      <c r="AL82" s="33">
        <f t="shared" si="184"/>
        <v>0</v>
      </c>
      <c r="AM82" s="33">
        <f>AM83</f>
        <v>0</v>
      </c>
      <c r="AN82" s="33">
        <f t="shared" si="184"/>
        <v>0</v>
      </c>
      <c r="AO82" s="33">
        <f t="shared" si="184"/>
        <v>0</v>
      </c>
      <c r="AP82" s="33">
        <f t="shared" si="184"/>
        <v>0</v>
      </c>
      <c r="AQ82" s="33">
        <f t="shared" si="184"/>
        <v>0</v>
      </c>
      <c r="AR82" s="57">
        <f>AT82+AV82</f>
        <v>2451.1</v>
      </c>
      <c r="AS82" s="78">
        <f t="shared" ref="AS82:AX82" si="185">AS83</f>
        <v>0</v>
      </c>
      <c r="AT82" s="78">
        <v>2451.1</v>
      </c>
      <c r="AU82" s="78">
        <f t="shared" si="185"/>
        <v>0</v>
      </c>
      <c r="AV82" s="78">
        <f t="shared" si="185"/>
        <v>0</v>
      </c>
      <c r="AW82" s="78">
        <f t="shared" si="185"/>
        <v>0</v>
      </c>
      <c r="AX82" s="78">
        <f t="shared" si="185"/>
        <v>0</v>
      </c>
      <c r="AY82" s="56">
        <f>BB82</f>
        <v>3653.6</v>
      </c>
      <c r="AZ82" s="33">
        <f t="shared" ref="AZ82:BV82" si="186">AZ83</f>
        <v>0</v>
      </c>
      <c r="BA82" s="33">
        <v>0</v>
      </c>
      <c r="BB82" s="33">
        <v>3653.6</v>
      </c>
      <c r="BC82" s="33">
        <f t="shared" si="186"/>
        <v>0</v>
      </c>
      <c r="BD82" s="33">
        <f t="shared" si="186"/>
        <v>0</v>
      </c>
      <c r="BE82" s="33">
        <f t="shared" si="186"/>
        <v>0</v>
      </c>
      <c r="BF82" s="33">
        <f t="shared" si="186"/>
        <v>0</v>
      </c>
      <c r="BG82" s="56">
        <f>BH82+BJ82+BK82+BL82+BM82+BN82</f>
        <v>3311.3</v>
      </c>
      <c r="BH82" s="33">
        <f t="shared" si="186"/>
        <v>0</v>
      </c>
      <c r="BI82" s="33">
        <v>0</v>
      </c>
      <c r="BJ82" s="33">
        <v>3311.3</v>
      </c>
      <c r="BK82" s="33">
        <f t="shared" si="186"/>
        <v>0</v>
      </c>
      <c r="BL82" s="33">
        <f t="shared" si="186"/>
        <v>0</v>
      </c>
      <c r="BM82" s="33">
        <f t="shared" si="186"/>
        <v>0</v>
      </c>
      <c r="BN82" s="33">
        <f t="shared" si="186"/>
        <v>0</v>
      </c>
      <c r="BO82" s="33">
        <f>BP82+BR82+BS82+BT82+BU82+BV82+BW82+BX82</f>
        <v>2925.3</v>
      </c>
      <c r="BP82" s="33">
        <f t="shared" si="186"/>
        <v>0</v>
      </c>
      <c r="BQ82" s="33">
        <v>0</v>
      </c>
      <c r="BR82" s="33">
        <v>2925.3</v>
      </c>
      <c r="BS82" s="33">
        <f t="shared" si="186"/>
        <v>0</v>
      </c>
      <c r="BT82" s="33">
        <f t="shared" si="186"/>
        <v>0</v>
      </c>
      <c r="BU82" s="33">
        <f t="shared" si="186"/>
        <v>0</v>
      </c>
      <c r="BV82" s="33">
        <f t="shared" si="186"/>
        <v>0</v>
      </c>
    </row>
    <row r="83" spans="1:83" s="67" customFormat="1" ht="120.75" hidden="1" customHeight="1" x14ac:dyDescent="0.2">
      <c r="A83" s="65"/>
      <c r="B83" s="61" t="s">
        <v>18</v>
      </c>
      <c r="C83" s="61" t="s">
        <v>11</v>
      </c>
      <c r="D83" s="62">
        <f t="shared" ref="D83:D88" si="187">K83+R83+AA83+AI83+AR83+BG83+BO83</f>
        <v>20091.8</v>
      </c>
      <c r="E83" s="64"/>
      <c r="F83" s="64"/>
      <c r="G83" s="64"/>
      <c r="H83" s="64"/>
      <c r="I83" s="64"/>
      <c r="J83" s="64"/>
      <c r="K83" s="64">
        <f t="shared" ref="K83" si="188">L83+M83+N83+O83+P83+Q83</f>
        <v>2099.9</v>
      </c>
      <c r="L83" s="64">
        <v>0</v>
      </c>
      <c r="M83" s="64">
        <v>1049.9000000000001</v>
      </c>
      <c r="N83" s="64"/>
      <c r="O83" s="64">
        <v>1050</v>
      </c>
      <c r="P83" s="64">
        <v>0</v>
      </c>
      <c r="Q83" s="64">
        <v>0</v>
      </c>
      <c r="R83" s="64">
        <f t="shared" ref="R83" si="189">S83+T83+U83+V83+W83+X83+Y83+Z83</f>
        <v>4330.6000000000004</v>
      </c>
      <c r="S83" s="64">
        <v>0</v>
      </c>
      <c r="T83" s="64">
        <v>0</v>
      </c>
      <c r="U83" s="64">
        <v>2830.6</v>
      </c>
      <c r="V83" s="64">
        <v>0</v>
      </c>
      <c r="W83" s="64">
        <v>1500</v>
      </c>
      <c r="X83" s="64">
        <v>0</v>
      </c>
      <c r="Y83" s="64">
        <v>0</v>
      </c>
      <c r="Z83" s="64">
        <v>0</v>
      </c>
      <c r="AA83" s="62">
        <f>AC83+AE83</f>
        <v>2978.3</v>
      </c>
      <c r="AB83" s="64">
        <v>0</v>
      </c>
      <c r="AC83" s="66">
        <v>2378.3000000000002</v>
      </c>
      <c r="AD83" s="66">
        <v>0</v>
      </c>
      <c r="AE83" s="64">
        <v>600</v>
      </c>
      <c r="AF83" s="64">
        <v>0</v>
      </c>
      <c r="AG83" s="64">
        <v>0</v>
      </c>
      <c r="AH83" s="64">
        <v>0</v>
      </c>
      <c r="AI83" s="62">
        <f>AK83+AM83</f>
        <v>2136.6</v>
      </c>
      <c r="AJ83" s="64">
        <v>0</v>
      </c>
      <c r="AK83" s="64">
        <v>2136.6</v>
      </c>
      <c r="AL83" s="64">
        <v>0</v>
      </c>
      <c r="AM83" s="64">
        <v>0</v>
      </c>
      <c r="AN83" s="64">
        <v>0</v>
      </c>
      <c r="AO83" s="64">
        <v>0</v>
      </c>
      <c r="AP83" s="64">
        <v>0</v>
      </c>
      <c r="AQ83" s="64">
        <v>0</v>
      </c>
      <c r="AR83" s="63">
        <f>AT83+AV83</f>
        <v>2136.6</v>
      </c>
      <c r="AS83" s="66">
        <v>0</v>
      </c>
      <c r="AT83" s="66">
        <v>2136.6</v>
      </c>
      <c r="AU83" s="66">
        <v>0</v>
      </c>
      <c r="AV83" s="66">
        <v>0</v>
      </c>
      <c r="AW83" s="66">
        <v>0</v>
      </c>
      <c r="AX83" s="66">
        <v>0</v>
      </c>
      <c r="AY83" s="62">
        <f>AZ83+BB83+BC83+BD83+BE83+BF83+BG83+BH83</f>
        <v>6409.7999999999993</v>
      </c>
      <c r="AZ83" s="64">
        <v>0</v>
      </c>
      <c r="BA83" s="64">
        <v>0</v>
      </c>
      <c r="BB83" s="64">
        <v>2136.6</v>
      </c>
      <c r="BC83" s="64">
        <v>0</v>
      </c>
      <c r="BD83" s="64">
        <v>0</v>
      </c>
      <c r="BE83" s="64">
        <v>0</v>
      </c>
      <c r="BF83" s="64">
        <v>0</v>
      </c>
      <c r="BG83" s="62">
        <f>BH83+BJ83+BK83+BL83+BM83+BN83+BO83+BP83</f>
        <v>4273.2</v>
      </c>
      <c r="BH83" s="64">
        <v>0</v>
      </c>
      <c r="BI83" s="64">
        <v>0</v>
      </c>
      <c r="BJ83" s="64">
        <v>2136.6</v>
      </c>
      <c r="BK83" s="64">
        <v>0</v>
      </c>
      <c r="BL83" s="64">
        <v>0</v>
      </c>
      <c r="BM83" s="64">
        <v>0</v>
      </c>
      <c r="BN83" s="64">
        <v>0</v>
      </c>
      <c r="BO83" s="64">
        <f>BP83+BR83+BS83+BT83+BU83+BV83+BW83+BX83</f>
        <v>2136.6</v>
      </c>
      <c r="BP83" s="64">
        <v>0</v>
      </c>
      <c r="BQ83" s="64">
        <v>0</v>
      </c>
      <c r="BR83" s="64">
        <v>2136.6</v>
      </c>
      <c r="BS83" s="64">
        <v>0</v>
      </c>
      <c r="BT83" s="64">
        <v>0</v>
      </c>
      <c r="BU83" s="64">
        <v>0</v>
      </c>
      <c r="BV83" s="64">
        <v>0</v>
      </c>
    </row>
    <row r="84" spans="1:83" s="4" customFormat="1" ht="53.25" customHeight="1" x14ac:dyDescent="0.2">
      <c r="A84" s="58" t="s">
        <v>76</v>
      </c>
      <c r="B84" s="59" t="s">
        <v>17</v>
      </c>
      <c r="C84" s="59" t="s">
        <v>17</v>
      </c>
      <c r="D84" s="56">
        <f t="shared" si="187"/>
        <v>2063.7000000000003</v>
      </c>
      <c r="E84" s="33"/>
      <c r="F84" s="33"/>
      <c r="G84" s="33"/>
      <c r="H84" s="33"/>
      <c r="I84" s="33"/>
      <c r="J84" s="33"/>
      <c r="K84" s="33">
        <f>N84</f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f>S84+T84+U84+V84+W84+X84+Y84+Z84</f>
        <v>550.1</v>
      </c>
      <c r="S84" s="33">
        <v>0</v>
      </c>
      <c r="T84" s="33">
        <v>0</v>
      </c>
      <c r="U84" s="33">
        <v>0</v>
      </c>
      <c r="V84" s="33">
        <v>550.1</v>
      </c>
      <c r="W84" s="33">
        <v>0</v>
      </c>
      <c r="X84" s="33">
        <v>0</v>
      </c>
      <c r="Y84" s="33">
        <v>0</v>
      </c>
      <c r="Z84" s="33">
        <v>0</v>
      </c>
      <c r="AA84" s="33">
        <f>AB84+AC84+AD84+AE84+AF84+AG84+AH84+AI84</f>
        <v>748.6</v>
      </c>
      <c r="AB84" s="33">
        <v>0</v>
      </c>
      <c r="AC84" s="78">
        <v>0</v>
      </c>
      <c r="AD84" s="78">
        <v>556.20000000000005</v>
      </c>
      <c r="AE84" s="33">
        <v>0</v>
      </c>
      <c r="AF84" s="33">
        <v>0</v>
      </c>
      <c r="AG84" s="33">
        <v>0</v>
      </c>
      <c r="AH84" s="33">
        <v>0</v>
      </c>
      <c r="AI84" s="33">
        <f>AJ84+AK84+AL84+AM84+AN84+AO84+AP84+AQ84</f>
        <v>192.4</v>
      </c>
      <c r="AJ84" s="33">
        <v>0</v>
      </c>
      <c r="AK84" s="33">
        <v>0</v>
      </c>
      <c r="AL84" s="33">
        <v>192.4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78">
        <f>AS84+AT84+AU84+AV84+AW84+AX84+AY84+AZ84</f>
        <v>572.6</v>
      </c>
      <c r="AS84" s="78">
        <v>0</v>
      </c>
      <c r="AT84" s="78">
        <v>0</v>
      </c>
      <c r="AU84" s="78">
        <v>0</v>
      </c>
      <c r="AV84" s="78">
        <v>0</v>
      </c>
      <c r="AW84" s="78">
        <v>0</v>
      </c>
      <c r="AX84" s="78">
        <v>0</v>
      </c>
      <c r="AY84" s="33">
        <f>AZ84+BB84+BC84+BD84+BE84+BF84+BG84+BH84</f>
        <v>572.6</v>
      </c>
      <c r="AZ84" s="33">
        <v>0</v>
      </c>
      <c r="BA84" s="33">
        <v>0</v>
      </c>
      <c r="BB84" s="33">
        <v>0</v>
      </c>
      <c r="BC84" s="33">
        <v>572.6</v>
      </c>
      <c r="BD84" s="33">
        <v>0</v>
      </c>
      <c r="BE84" s="33">
        <v>0</v>
      </c>
      <c r="BF84" s="33">
        <v>0</v>
      </c>
      <c r="BG84" s="33">
        <f>BH84+BJ84+BK84+BL84+BM84+BN84+BO84+BP84</f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f>BP84+BR84+BS84+BT84+BU84+BV84+BW84+BX84</f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</row>
    <row r="85" spans="1:83" s="71" customFormat="1" ht="30.75" hidden="1" customHeight="1" x14ac:dyDescent="0.2">
      <c r="A85" s="65"/>
      <c r="B85" s="61"/>
      <c r="C85" s="61"/>
      <c r="D85" s="62">
        <f t="shared" si="187"/>
        <v>0</v>
      </c>
      <c r="E85" s="68"/>
      <c r="F85" s="68"/>
      <c r="G85" s="68"/>
      <c r="H85" s="68"/>
      <c r="I85" s="68"/>
      <c r="J85" s="68"/>
      <c r="K85" s="68">
        <f>N85</f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f>S85+T85+U85+V85+W85+X85+Y85+Z85</f>
        <v>0</v>
      </c>
      <c r="S85" s="68">
        <v>0</v>
      </c>
      <c r="T85" s="68">
        <v>0</v>
      </c>
      <c r="U85" s="68">
        <v>0</v>
      </c>
      <c r="V85" s="68">
        <v>0</v>
      </c>
      <c r="W85" s="68">
        <v>0</v>
      </c>
      <c r="X85" s="68">
        <v>0</v>
      </c>
      <c r="Y85" s="68">
        <v>0</v>
      </c>
      <c r="Z85" s="68">
        <v>0</v>
      </c>
      <c r="AA85" s="68">
        <f>AB85+AC85+AD85+AE85+AF85+AG85+AH85</f>
        <v>0</v>
      </c>
      <c r="AB85" s="68">
        <v>0</v>
      </c>
      <c r="AC85" s="69">
        <v>0</v>
      </c>
      <c r="AD85" s="69">
        <v>0</v>
      </c>
      <c r="AE85" s="68">
        <v>0</v>
      </c>
      <c r="AF85" s="68">
        <v>0</v>
      </c>
      <c r="AG85" s="68">
        <v>0</v>
      </c>
      <c r="AH85" s="68">
        <v>0</v>
      </c>
      <c r="AI85" s="68">
        <f>AJ85+AK85+AL85+AM85+AN85+AO85+AP85+AQ85</f>
        <v>0</v>
      </c>
      <c r="AJ85" s="68">
        <v>0</v>
      </c>
      <c r="AK85" s="68">
        <v>0</v>
      </c>
      <c r="AL85" s="68">
        <v>0</v>
      </c>
      <c r="AM85" s="68">
        <v>0</v>
      </c>
      <c r="AN85" s="68">
        <v>0</v>
      </c>
      <c r="AO85" s="68">
        <v>0</v>
      </c>
      <c r="AP85" s="68">
        <v>0</v>
      </c>
      <c r="AQ85" s="68">
        <v>0</v>
      </c>
      <c r="AR85" s="69">
        <f>AS85+AT85+AU85+AV85+AW85+AX85</f>
        <v>0</v>
      </c>
      <c r="AS85" s="69">
        <v>0</v>
      </c>
      <c r="AT85" s="69">
        <v>0</v>
      </c>
      <c r="AU85" s="69">
        <v>0</v>
      </c>
      <c r="AV85" s="69">
        <v>0</v>
      </c>
      <c r="AW85" s="69">
        <v>0</v>
      </c>
      <c r="AX85" s="69">
        <v>0</v>
      </c>
      <c r="AY85" s="68">
        <f>AZ85+BB85+BC85+BD85+BE85+BF85</f>
        <v>0</v>
      </c>
      <c r="AZ85" s="68">
        <v>0</v>
      </c>
      <c r="BA85" s="68"/>
      <c r="BB85" s="68">
        <v>0</v>
      </c>
      <c r="BC85" s="68">
        <v>0</v>
      </c>
      <c r="BD85" s="68">
        <v>0</v>
      </c>
      <c r="BE85" s="68">
        <v>0</v>
      </c>
      <c r="BF85" s="68">
        <v>0</v>
      </c>
      <c r="BG85" s="68">
        <f>BH85+BJ85+BK85+BL85+BM85+BN85</f>
        <v>0</v>
      </c>
      <c r="BH85" s="68">
        <v>0</v>
      </c>
      <c r="BI85" s="68"/>
      <c r="BJ85" s="68">
        <v>0</v>
      </c>
      <c r="BK85" s="68">
        <v>0</v>
      </c>
      <c r="BL85" s="68">
        <v>0</v>
      </c>
      <c r="BM85" s="68">
        <v>0</v>
      </c>
      <c r="BN85" s="68">
        <v>0</v>
      </c>
      <c r="BO85" s="64">
        <f>BP85+BR85+BS85+BT85+BU85+BV85</f>
        <v>0</v>
      </c>
      <c r="BP85" s="64">
        <v>0</v>
      </c>
      <c r="BQ85" s="64"/>
      <c r="BR85" s="64">
        <v>0</v>
      </c>
      <c r="BS85" s="64">
        <v>0</v>
      </c>
      <c r="BT85" s="64">
        <v>0</v>
      </c>
      <c r="BU85" s="64">
        <v>0</v>
      </c>
      <c r="BV85" s="64">
        <v>0</v>
      </c>
      <c r="BW85" s="70"/>
      <c r="BX85" s="70"/>
      <c r="BY85" s="70"/>
      <c r="BZ85" s="70"/>
      <c r="CA85" s="70"/>
      <c r="CB85" s="70"/>
      <c r="CC85" s="70"/>
      <c r="CD85" s="70"/>
      <c r="CE85" s="70"/>
    </row>
    <row r="86" spans="1:83" s="88" customFormat="1" ht="121.5" customHeight="1" x14ac:dyDescent="0.2">
      <c r="A86" s="72" t="s">
        <v>52</v>
      </c>
      <c r="B86" s="60" t="s">
        <v>82</v>
      </c>
      <c r="C86" s="60" t="s">
        <v>49</v>
      </c>
      <c r="D86" s="56">
        <f t="shared" si="187"/>
        <v>187.60000000000002</v>
      </c>
      <c r="E86" s="86"/>
      <c r="F86" s="86"/>
      <c r="G86" s="86"/>
      <c r="H86" s="86"/>
      <c r="I86" s="86"/>
      <c r="J86" s="86"/>
      <c r="K86" s="86">
        <f>L86+M86+N86+O86+P86+Q86</f>
        <v>187.60000000000002</v>
      </c>
      <c r="L86" s="86">
        <v>0</v>
      </c>
      <c r="M86" s="86">
        <v>162.30000000000001</v>
      </c>
      <c r="N86" s="86">
        <v>25.3</v>
      </c>
      <c r="O86" s="86">
        <v>0</v>
      </c>
      <c r="P86" s="86">
        <v>0</v>
      </c>
      <c r="Q86" s="86">
        <v>0</v>
      </c>
      <c r="R86" s="86">
        <f>S86+T86+U86+V86+W86+X86+Y86+Z86</f>
        <v>0</v>
      </c>
      <c r="S86" s="86">
        <v>0</v>
      </c>
      <c r="T86" s="86">
        <v>0</v>
      </c>
      <c r="U86" s="86">
        <v>0</v>
      </c>
      <c r="V86" s="86">
        <v>0</v>
      </c>
      <c r="W86" s="86">
        <v>0</v>
      </c>
      <c r="X86" s="86">
        <v>0</v>
      </c>
      <c r="Y86" s="86">
        <v>0</v>
      </c>
      <c r="Z86" s="86">
        <v>0</v>
      </c>
      <c r="AA86" s="86">
        <f>AB86+AC86+AD86+AE86+AF86+AG86+AH86</f>
        <v>0</v>
      </c>
      <c r="AB86" s="86">
        <v>0</v>
      </c>
      <c r="AC86" s="87">
        <v>0</v>
      </c>
      <c r="AD86" s="87">
        <v>0</v>
      </c>
      <c r="AE86" s="86">
        <v>0</v>
      </c>
      <c r="AF86" s="86">
        <v>0</v>
      </c>
      <c r="AG86" s="86">
        <v>0</v>
      </c>
      <c r="AH86" s="86">
        <v>0</v>
      </c>
      <c r="AI86" s="86">
        <f>AJ86+AK86+AL86+AM86+AN86+AO86+AP86+AQ86</f>
        <v>0</v>
      </c>
      <c r="AJ86" s="86">
        <v>0</v>
      </c>
      <c r="AK86" s="86">
        <v>0</v>
      </c>
      <c r="AL86" s="86">
        <v>0</v>
      </c>
      <c r="AM86" s="86">
        <v>0</v>
      </c>
      <c r="AN86" s="86">
        <v>0</v>
      </c>
      <c r="AO86" s="86">
        <v>0</v>
      </c>
      <c r="AP86" s="86">
        <v>0</v>
      </c>
      <c r="AQ86" s="86">
        <v>0</v>
      </c>
      <c r="AR86" s="87">
        <f>AS86+AT86+AU86+AV86+AW86+AX86</f>
        <v>0</v>
      </c>
      <c r="AS86" s="87">
        <v>0</v>
      </c>
      <c r="AT86" s="87">
        <v>0</v>
      </c>
      <c r="AU86" s="87">
        <v>0</v>
      </c>
      <c r="AV86" s="87">
        <v>0</v>
      </c>
      <c r="AW86" s="87">
        <v>0</v>
      </c>
      <c r="AX86" s="87">
        <v>0</v>
      </c>
      <c r="AY86" s="86">
        <f>AZ86+BB86+BC86+BD86+BE86+BF86</f>
        <v>0</v>
      </c>
      <c r="AZ86" s="86">
        <v>0</v>
      </c>
      <c r="BA86" s="86">
        <v>0</v>
      </c>
      <c r="BB86" s="86">
        <v>0</v>
      </c>
      <c r="BC86" s="86">
        <v>0</v>
      </c>
      <c r="BD86" s="86">
        <v>0</v>
      </c>
      <c r="BE86" s="86">
        <v>0</v>
      </c>
      <c r="BF86" s="86">
        <v>0</v>
      </c>
      <c r="BG86" s="86">
        <f>BH86+BJ86+BK86+BL86+BM86+BN86</f>
        <v>0</v>
      </c>
      <c r="BH86" s="86">
        <v>0</v>
      </c>
      <c r="BI86" s="86">
        <v>0</v>
      </c>
      <c r="BJ86" s="86">
        <v>0</v>
      </c>
      <c r="BK86" s="86">
        <v>0</v>
      </c>
      <c r="BL86" s="86">
        <v>0</v>
      </c>
      <c r="BM86" s="86">
        <v>0</v>
      </c>
      <c r="BN86" s="86">
        <v>0</v>
      </c>
      <c r="BO86" s="33">
        <f>BP86+BR86+BS86+BT86+BU86+BV86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88" customFormat="1" ht="63.75" x14ac:dyDescent="0.2">
      <c r="A87" s="89" t="s">
        <v>77</v>
      </c>
      <c r="B87" s="59" t="s">
        <v>82</v>
      </c>
      <c r="C87" s="59" t="s">
        <v>11</v>
      </c>
      <c r="D87" s="56">
        <f t="shared" si="187"/>
        <v>2352.3000000000002</v>
      </c>
      <c r="E87" s="77"/>
      <c r="F87" s="77"/>
      <c r="G87" s="77"/>
      <c r="H87" s="77"/>
      <c r="I87" s="77"/>
      <c r="J87" s="77"/>
      <c r="K87" s="90"/>
      <c r="L87" s="77"/>
      <c r="M87" s="77"/>
      <c r="N87" s="77"/>
      <c r="O87" s="77"/>
      <c r="P87" s="77"/>
      <c r="Q87" s="77"/>
      <c r="R87" s="90"/>
      <c r="S87" s="77"/>
      <c r="T87" s="77"/>
      <c r="U87" s="77"/>
      <c r="V87" s="77"/>
      <c r="W87" s="77"/>
      <c r="X87" s="77"/>
      <c r="Y87" s="77"/>
      <c r="Z87" s="77"/>
      <c r="AA87" s="86">
        <f>AD87+AC87</f>
        <v>2352.3000000000002</v>
      </c>
      <c r="AB87" s="77"/>
      <c r="AC87" s="78">
        <v>2000</v>
      </c>
      <c r="AD87" s="87">
        <v>352.3</v>
      </c>
      <c r="AE87" s="77"/>
      <c r="AF87" s="77"/>
      <c r="AG87" s="77"/>
      <c r="AH87" s="77"/>
      <c r="AI87" s="86">
        <f>AJ87+AK87+AL87+AM87+AN87+AO87+AP87+AQ87</f>
        <v>0</v>
      </c>
      <c r="AJ87" s="86">
        <v>0</v>
      </c>
      <c r="AK87" s="87"/>
      <c r="AL87" s="87">
        <v>0</v>
      </c>
      <c r="AM87" s="86"/>
      <c r="AN87" s="86"/>
      <c r="AO87" s="86"/>
      <c r="AP87" s="86"/>
      <c r="AQ87" s="86"/>
      <c r="AR87" s="87">
        <f>AS87+AT87+AU87+AV87+AW87+AX87+AY87+AZ87</f>
        <v>0</v>
      </c>
      <c r="AS87" s="87"/>
      <c r="AT87" s="87"/>
      <c r="AU87" s="87"/>
      <c r="AV87" s="87"/>
      <c r="AW87" s="87"/>
      <c r="AX87" s="87"/>
      <c r="AY87" s="86">
        <v>0</v>
      </c>
      <c r="AZ87" s="86"/>
      <c r="BA87" s="86"/>
      <c r="BB87" s="86"/>
      <c r="BC87" s="86"/>
      <c r="BD87" s="86"/>
      <c r="BE87" s="86"/>
      <c r="BF87" s="86"/>
      <c r="BG87" s="86">
        <v>0</v>
      </c>
      <c r="BH87" s="86"/>
      <c r="BI87" s="86"/>
      <c r="BJ87" s="86"/>
      <c r="BK87" s="86"/>
      <c r="BL87" s="86"/>
      <c r="BM87" s="86"/>
      <c r="BN87" s="86"/>
      <c r="BO87" s="33">
        <v>0</v>
      </c>
      <c r="BP87" s="33"/>
      <c r="BQ87" s="33"/>
      <c r="BR87" s="33"/>
      <c r="BS87" s="33"/>
      <c r="BT87" s="33"/>
      <c r="BU87" s="33"/>
      <c r="BV87" s="33"/>
    </row>
    <row r="88" spans="1:83" s="88" customFormat="1" ht="63.75" x14ac:dyDescent="0.2">
      <c r="A88" s="91" t="s">
        <v>58</v>
      </c>
      <c r="B88" s="59" t="s">
        <v>82</v>
      </c>
      <c r="C88" s="59" t="s">
        <v>11</v>
      </c>
      <c r="D88" s="56">
        <f t="shared" si="187"/>
        <v>1080.4000000000001</v>
      </c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5"/>
      <c r="S88" s="33"/>
      <c r="T88" s="33"/>
      <c r="U88" s="33"/>
      <c r="V88" s="33"/>
      <c r="W88" s="33"/>
      <c r="X88" s="33"/>
      <c r="Y88" s="33"/>
      <c r="Z88" s="33"/>
      <c r="AA88" s="33">
        <f>AD88</f>
        <v>1000</v>
      </c>
      <c r="AB88" s="87"/>
      <c r="AC88" s="87"/>
      <c r="AD88" s="87">
        <v>1000</v>
      </c>
      <c r="AE88" s="92"/>
      <c r="AF88" s="92"/>
      <c r="AG88" s="92"/>
      <c r="AH88" s="92"/>
      <c r="AI88" s="87">
        <f>AL88</f>
        <v>80.400000000000006</v>
      </c>
      <c r="AJ88" s="87"/>
      <c r="AK88" s="86"/>
      <c r="AL88" s="86">
        <v>80.400000000000006</v>
      </c>
      <c r="AM88" s="86"/>
      <c r="AN88" s="86"/>
      <c r="AO88" s="86"/>
      <c r="AP88" s="86"/>
      <c r="AQ88" s="86"/>
      <c r="AR88" s="87">
        <v>0</v>
      </c>
      <c r="AS88" s="87"/>
      <c r="AT88" s="87"/>
      <c r="AU88" s="87"/>
      <c r="AV88" s="87"/>
      <c r="AW88" s="87"/>
      <c r="AX88" s="87"/>
      <c r="AY88" s="86">
        <v>0</v>
      </c>
      <c r="AZ88" s="86"/>
      <c r="BA88" s="86"/>
      <c r="BB88" s="86"/>
      <c r="BC88" s="86"/>
      <c r="BD88" s="86"/>
      <c r="BE88" s="86"/>
      <c r="BF88" s="86"/>
      <c r="BG88" s="86">
        <v>0</v>
      </c>
      <c r="BH88" s="86"/>
      <c r="BI88" s="86"/>
      <c r="BJ88" s="86"/>
      <c r="BK88" s="86"/>
      <c r="BL88" s="86"/>
      <c r="BM88" s="86"/>
      <c r="BN88" s="86"/>
      <c r="BO88" s="33">
        <v>0</v>
      </c>
      <c r="BP88" s="33"/>
      <c r="BQ88" s="33"/>
      <c r="BR88" s="33"/>
      <c r="BS88" s="33"/>
      <c r="BT88" s="33"/>
      <c r="BU88" s="33"/>
      <c r="BV88" s="33"/>
    </row>
    <row r="89" spans="1:83" ht="51.75" customHeight="1" x14ac:dyDescent="0.2">
      <c r="R89" s="36"/>
      <c r="S89" s="37"/>
      <c r="T89" s="37"/>
      <c r="U89" s="37"/>
      <c r="V89" s="37"/>
      <c r="W89" s="37"/>
      <c r="X89" s="37"/>
      <c r="Y89" s="37"/>
      <c r="Z89" s="37"/>
      <c r="AA89" s="36"/>
      <c r="AB89" s="38"/>
      <c r="AC89" s="38"/>
      <c r="AD89" s="38"/>
      <c r="AE89" s="38"/>
      <c r="AF89" s="38"/>
      <c r="AG89" s="38"/>
      <c r="AH89" s="38"/>
      <c r="AI89" s="38"/>
      <c r="AJ89" s="38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BN89" s="54"/>
      <c r="BU89" s="54" t="s">
        <v>81</v>
      </c>
    </row>
    <row r="90" spans="1:83" x14ac:dyDescent="0.2">
      <c r="AA90" s="9"/>
      <c r="AK90" s="4"/>
      <c r="AL90" s="4"/>
      <c r="AM90" s="4"/>
      <c r="AN90" s="4"/>
      <c r="AO90" s="4"/>
      <c r="AP90" s="4"/>
      <c r="AQ90" s="4"/>
    </row>
    <row r="91" spans="1:83" x14ac:dyDescent="0.2">
      <c r="AA91" s="9"/>
      <c r="AK91" s="4"/>
      <c r="AL91" s="4"/>
      <c r="AM91" s="4"/>
      <c r="AN91" s="4"/>
      <c r="AO91" s="4"/>
      <c r="AP91" s="4"/>
      <c r="AQ91" s="4"/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K93" s="4"/>
      <c r="AL93" s="4"/>
      <c r="AM93" s="4"/>
      <c r="AN93" s="4"/>
      <c r="AO93" s="4"/>
      <c r="AP93" s="4"/>
      <c r="AQ93" s="4"/>
    </row>
    <row r="94" spans="1:83" x14ac:dyDescent="0.2"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</sheetData>
  <mergeCells count="166">
    <mergeCell ref="R9:Z9"/>
    <mergeCell ref="E9:J9"/>
    <mergeCell ref="A25:A26"/>
    <mergeCell ref="AC42:AC43"/>
    <mergeCell ref="P42:P43"/>
    <mergeCell ref="U42:U43"/>
    <mergeCell ref="V42:V43"/>
    <mergeCell ref="W42:W43"/>
    <mergeCell ref="Q42:Q43"/>
    <mergeCell ref="A35:A36"/>
    <mergeCell ref="A37:A40"/>
    <mergeCell ref="T42:T43"/>
    <mergeCell ref="S42:S43"/>
    <mergeCell ref="O42:O43"/>
    <mergeCell ref="A69:A72"/>
    <mergeCell ref="AA42:AA43"/>
    <mergeCell ref="AU42:AU43"/>
    <mergeCell ref="AV42:AV43"/>
    <mergeCell ref="AW42:AW43"/>
    <mergeCell ref="AX42:AX43"/>
    <mergeCell ref="AY42:AY43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4:A56"/>
    <mergeCell ref="R42:R43"/>
    <mergeCell ref="AB42:AB43"/>
    <mergeCell ref="A33:A34"/>
    <mergeCell ref="B42:B43"/>
    <mergeCell ref="AF42:AF43"/>
    <mergeCell ref="X42:X43"/>
    <mergeCell ref="AA9:AH9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U74:U75"/>
    <mergeCell ref="T74:T75"/>
    <mergeCell ref="S74:S75"/>
    <mergeCell ref="R74:R75"/>
    <mergeCell ref="AT42:AT43"/>
    <mergeCell ref="AH74:AH75"/>
    <mergeCell ref="AG74:AG75"/>
    <mergeCell ref="AF74:AF75"/>
    <mergeCell ref="AE74:AE75"/>
    <mergeCell ref="AD74:AD75"/>
    <mergeCell ref="Y42:Y43"/>
    <mergeCell ref="Z42:Z43"/>
    <mergeCell ref="AG42:AG43"/>
    <mergeCell ref="AH42:AH43"/>
    <mergeCell ref="AD42:AD43"/>
    <mergeCell ref="AE42:AE43"/>
    <mergeCell ref="AI74:AI75"/>
    <mergeCell ref="AM74:AM75"/>
    <mergeCell ref="AL74:AL75"/>
    <mergeCell ref="AK74:AK75"/>
    <mergeCell ref="AJ74:AJ75"/>
    <mergeCell ref="AV74:AV75"/>
    <mergeCell ref="BG9:BN9"/>
    <mergeCell ref="BM74:BM75"/>
    <mergeCell ref="BN74:BN75"/>
    <mergeCell ref="BD74:BD75"/>
    <mergeCell ref="BC74:BC75"/>
    <mergeCell ref="BB74:BB75"/>
    <mergeCell ref="AZ74:AZ75"/>
    <mergeCell ref="AY74:AY75"/>
    <mergeCell ref="AX74:AX75"/>
    <mergeCell ref="BA74:BA75"/>
    <mergeCell ref="BF74:BF75"/>
    <mergeCell ref="BE74:BE75"/>
    <mergeCell ref="AR9:AX9"/>
    <mergeCell ref="AY9:BF9"/>
    <mergeCell ref="BF42:BF43"/>
    <mergeCell ref="AZ42:AZ43"/>
    <mergeCell ref="BB42:BB43"/>
    <mergeCell ref="AS42:AS43"/>
    <mergeCell ref="AR74:AR75"/>
    <mergeCell ref="AR42:AR43"/>
    <mergeCell ref="A44:A46"/>
    <mergeCell ref="L42:L43"/>
    <mergeCell ref="M42:M43"/>
    <mergeCell ref="N42:N43"/>
    <mergeCell ref="BT42:BT43"/>
    <mergeCell ref="BU42:BU43"/>
    <mergeCell ref="BT74:BT75"/>
    <mergeCell ref="BU74:BU75"/>
    <mergeCell ref="AN74:AN75"/>
    <mergeCell ref="AI42:AI43"/>
    <mergeCell ref="AL42:AL43"/>
    <mergeCell ref="AM42:AM43"/>
    <mergeCell ref="AJ42:AJ43"/>
    <mergeCell ref="AK42:AK43"/>
    <mergeCell ref="AQ42:AQ43"/>
    <mergeCell ref="AN42:AN43"/>
    <mergeCell ref="AO42:AO43"/>
    <mergeCell ref="AP42:AP43"/>
    <mergeCell ref="AQ74:AQ75"/>
    <mergeCell ref="AP74:AP75"/>
    <mergeCell ref="AO74:AO75"/>
    <mergeCell ref="AW74:AW75"/>
    <mergeCell ref="BC42:BC43"/>
    <mergeCell ref="AY1:BV2"/>
    <mergeCell ref="AY3:BV5"/>
    <mergeCell ref="D8:BV8"/>
    <mergeCell ref="BO9:BV9"/>
    <mergeCell ref="BL74:BL75"/>
    <mergeCell ref="BK74:BK75"/>
    <mergeCell ref="BJ74:BJ75"/>
    <mergeCell ref="BI74:BI75"/>
    <mergeCell ref="BH74:BH75"/>
    <mergeCell ref="BG74:BG75"/>
    <mergeCell ref="Z74:Z75"/>
    <mergeCell ref="Y74:Y75"/>
    <mergeCell ref="X74:X75"/>
    <mergeCell ref="W74:W75"/>
    <mergeCell ref="BO42:BO43"/>
    <mergeCell ref="BP42:BP43"/>
    <mergeCell ref="BQ42:BQ43"/>
    <mergeCell ref="BR42:BR43"/>
    <mergeCell ref="BR74:BR75"/>
    <mergeCell ref="BS74:BS75"/>
    <mergeCell ref="AU74:AU75"/>
    <mergeCell ref="AT74:AT75"/>
    <mergeCell ref="AS74:AS75"/>
    <mergeCell ref="A6:BV6"/>
    <mergeCell ref="BS42:BS43"/>
    <mergeCell ref="BV42:BV43"/>
    <mergeCell ref="BO74:BO75"/>
    <mergeCell ref="BP74:BP75"/>
    <mergeCell ref="BQ74:BQ75"/>
    <mergeCell ref="A52:A53"/>
    <mergeCell ref="A41:A43"/>
    <mergeCell ref="C42:C43"/>
    <mergeCell ref="D42:D43"/>
    <mergeCell ref="K42:K43"/>
    <mergeCell ref="BV74:BV75"/>
    <mergeCell ref="A59:A60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A42:BA43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2025-03-06T06:42:07Z</dcterms:modified>
</cp:coreProperties>
</file>