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NSULTANT\server\Бюджет 2024\ПОСЕЛЕНИЯ\ГП ПЕЧОРА\Решения о бюджете\5. декабрь\"/>
    </mc:Choice>
  </mc:AlternateContent>
  <xr:revisionPtr revIDLastSave="0" documentId="13_ncr:81_{D1C1D93D-ACC1-4579-9450-9D87F204D61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4-2026 год" sheetId="1" r:id="rId1"/>
  </sheets>
  <definedNames>
    <definedName name="_xlnm._FilterDatabase" localSheetId="0" hidden="1">'2024-2026 год'!$A$12:$F$317</definedName>
    <definedName name="Z_00AD3C1D_83C6_43BE_85C3_C1DE45178216_.wvu.FilterData" localSheetId="0" hidden="1">'2024-2026 год'!$A$12:$F$297</definedName>
    <definedName name="Z_03D0DDB9_3E2B_445E_B26D_09285D63C497_.wvu.FilterData" localSheetId="0" hidden="1">'2024-2026 год'!$A$12:$F$204</definedName>
    <definedName name="Z_0C05F25E_D6C8_460E_B21F_18CDF652E72B_.wvu.FilterData" localSheetId="0" hidden="1">'2024-2026 год'!$A$12:$F$227</definedName>
    <definedName name="Z_136A7CB4_B73A_487D_8A9F_6650DBF728F6_.wvu.FilterData" localSheetId="0" hidden="1">'2024-2026 год'!$A$12:$F$227</definedName>
    <definedName name="Z_15A2C592_34B0_4F20_BD5A_8DDC1F2A5659_.wvu.FilterData" localSheetId="0" hidden="1">'2024-2026 год'!$A$12:$F$232</definedName>
    <definedName name="Z_172AB4E0_E0B8_4C7E_AAB6_F433E142714A_.wvu.FilterData" localSheetId="0" hidden="1">'2024-2026 год'!$A$12:$F$297</definedName>
    <definedName name="Z_172AB4E0_E0B8_4C7E_AAB6_F433E142714A_.wvu.PrintArea" localSheetId="0" hidden="1">'2024-2026 год'!$A$5:$K$297</definedName>
    <definedName name="Z_172AB4E0_E0B8_4C7E_AAB6_F433E142714A_.wvu.PrintTitles" localSheetId="0" hidden="1">'2024-2026 год'!$11:$12</definedName>
    <definedName name="Z_184D3176_FFF6_4E91_A7DC_D63418B7D0F5_.wvu.FilterData" localSheetId="0" hidden="1">'2024-2026 год'!$A$12:$F$204</definedName>
    <definedName name="Z_1B89CCD7_6C4C_421D_A3A2_9BD58BFF9C4C_.wvu.FilterData" localSheetId="0" hidden="1">'2024-2026 год'!$A$12:$F$297</definedName>
    <definedName name="Z_20900463_01EE_4499_A830_2048CE8173F7_.wvu.FilterData" localSheetId="0" hidden="1">'2024-2026 год'!$A$12:$F$232</definedName>
    <definedName name="Z_2547B61A_57D8_45C6_87E4_2B595BD241A2_.wvu.FilterData" localSheetId="0" hidden="1">'2024-2026 год'!$A$12:$F$204</definedName>
    <definedName name="Z_2547B61A_57D8_45C6_87E4_2B595BD241A2_.wvu.PrintArea" localSheetId="0" hidden="1">'2024-2026 год'!$A$6:$F$204</definedName>
    <definedName name="Z_2547B61A_57D8_45C6_87E4_2B595BD241A2_.wvu.PrintTitles" localSheetId="0" hidden="1">'2024-2026 год'!$14:$15</definedName>
    <definedName name="Z_25A5BAD8_C053_4FFD_91C4_6FC0279794A5_.wvu.FilterData" localSheetId="0" hidden="1">'2024-2026 год'!$A$12:$F$302</definedName>
    <definedName name="Z_265E4B74_F87F_4C11_8F36_BD3184BC15DF_.wvu.FilterData" localSheetId="0" hidden="1">'2024-2026 год'!$A$12:$F$232</definedName>
    <definedName name="Z_265E4B74_F87F_4C11_8F36_BD3184BC15DF_.wvu.PrintArea" localSheetId="0" hidden="1">'2024-2026 год'!$A$5:$F$227</definedName>
    <definedName name="Z_2C364F60_FA7E_4A55_B657_7CCBE7E139A5_.wvu.FilterData" localSheetId="0" hidden="1">'2024-2026 год'!$A$12:$F$297</definedName>
    <definedName name="Z_2CBFA120_4352_4C39_9099_3E3743A1946B_.wvu.FilterData" localSheetId="0" hidden="1">'2024-2026 год'!$A$12:$F$227</definedName>
    <definedName name="Z_2CC5DC23_D108_4C62_8D9C_2D339D918FB9_.wvu.FilterData" localSheetId="0" hidden="1">'2024-2026 год'!$A$12:$F$204</definedName>
    <definedName name="Z_2E862F6B_6B0A_40BB_944E_0C7992DC3BBB_.wvu.FilterData" localSheetId="0" hidden="1">'2024-2026 год'!$A$12:$F$204</definedName>
    <definedName name="Z_2FF96413_1F0E_42A6_B647_AF4DC456B835_.wvu.FilterData" localSheetId="0" hidden="1">'2024-2026 год'!$A$12:$F$230</definedName>
    <definedName name="Z_3DD4ADC6_8BA3_4822_BEFD_E6C89D24AFAC_.wvu.FilterData" localSheetId="0" hidden="1">'2024-2026 год'!$A$12:$F$302</definedName>
    <definedName name="Z_40BF23F9_5DEF_4527_A083_40EFCC3C4569_.wvu.FilterData" localSheetId="0" hidden="1">'2024-2026 год'!$A$12:$F$297</definedName>
    <definedName name="Z_428C4879_5105_4D8B_A2F2_FB13B3A9E1E2_.wvu.FilterData" localSheetId="0" hidden="1">'2024-2026 год'!$A$12:$F$232</definedName>
    <definedName name="Z_45259684_D226_4068_B7BB_49BA9A58D1E0_.wvu.FilterData" localSheetId="0" hidden="1">'2024-2026 год'!$A$12:$F$297</definedName>
    <definedName name="Z_456FAF35_0ED7_4429_80D9_B602421A25A1_.wvu.FilterData" localSheetId="0" hidden="1">'2024-2026 год'!$A$12:$F$232</definedName>
    <definedName name="Z_47BDD684_F79C_4255_92CF_330F2AA1FD8D_.wvu.FilterData" localSheetId="0" hidden="1">'2024-2026 год'!$A$12:$F$297</definedName>
    <definedName name="Z_4CB2AD8A_1395_4EEB_B6E5_ACA1429CF0DB_.wvu.FilterData" localSheetId="0" hidden="1">'2024-2026 год'!$A$13:$K$317</definedName>
    <definedName name="Z_4CB2AD8A_1395_4EEB_B6E5_ACA1429CF0DB_.wvu.PrintArea" localSheetId="0" hidden="1">'2024-2026 год'!$A$1:$K$302</definedName>
    <definedName name="Z_4CB2AD8A_1395_4EEB_B6E5_ACA1429CF0DB_.wvu.PrintTitles" localSheetId="0" hidden="1">'2024-2026 год'!$11:$12</definedName>
    <definedName name="Z_4CB36178_0A6F_447C_83EC_B61FCF745B34_.wvu.Cols" localSheetId="0" hidden="1">'2024-2026 год'!$G:$H</definedName>
    <definedName name="Z_4CB36178_0A6F_447C_83EC_B61FCF745B34_.wvu.FilterData" localSheetId="0" hidden="1">'2024-2026 год'!$A$12:$F$317</definedName>
    <definedName name="Z_4CB36178_0A6F_447C_83EC_B61FCF745B34_.wvu.PrintArea" localSheetId="0" hidden="1">'2024-2026 год'!$A$1:$K$317</definedName>
    <definedName name="Z_4CB36178_0A6F_447C_83EC_B61FCF745B34_.wvu.PrintTitles" localSheetId="0" hidden="1">'2024-2026 год'!$11:$12</definedName>
    <definedName name="Z_4CB36178_0A6F_447C_83EC_B61FCF745B34_.wvu.Rows" localSheetId="0" hidden="1">'2024-2026 год'!$139:$142,'2024-2026 год'!$147:$150,'2024-2026 год'!$162:$165</definedName>
    <definedName name="Z_4DCFC8D2_CFB0_4FE4_8B3E_32DB381AAC5C_.wvu.FilterData" localSheetId="0" hidden="1">'2024-2026 год'!$A$12:$F$232</definedName>
    <definedName name="Z_52080DA5_BFF1_49FC_B2E6_D15443E59FD0_.wvu.FilterData" localSheetId="0" hidden="1">'2024-2026 год'!$A$12:$F$232</definedName>
    <definedName name="Z_5271CAE7_4D6C_40AB_9A03_5EFB6EFB80FA_.wvu.Cols" localSheetId="0" hidden="1">'2024-2026 год'!#REF!</definedName>
    <definedName name="Z_5271CAE7_4D6C_40AB_9A03_5EFB6EFB80FA_.wvu.FilterData" localSheetId="0" hidden="1">'2024-2026 год'!$A$12:$F$204</definedName>
    <definedName name="Z_5271CAE7_4D6C_40AB_9A03_5EFB6EFB80FA_.wvu.PrintArea" localSheetId="0" hidden="1">'2024-2026 год'!$A$5:$F$204</definedName>
    <definedName name="Z_54557F89_6E44_4442_B1E8_D5D113940179_.wvu.FilterData" localSheetId="0" hidden="1">'2024-2026 год'!$A$12:$F$297</definedName>
    <definedName name="Z_58AA27DC_B6C6_486F_BBC3_7C0EC56685DB_.wvu.FilterData" localSheetId="0" hidden="1">'2024-2026 год'!$A$12:$F$232</definedName>
    <definedName name="Z_599A55F8_3816_4A95_B2A0_7EE8B30830DF_.wvu.FilterData" localSheetId="0" hidden="1">'2024-2026 год'!$A$12:$F$204</definedName>
    <definedName name="Z_599A55F8_3816_4A95_B2A0_7EE8B30830DF_.wvu.PrintArea" localSheetId="0" hidden="1">'2024-2026 год'!$A$6:$F$204</definedName>
    <definedName name="Z_5D1DF937_0603_42B5_85E6_384607F02674_.wvu.FilterData" localSheetId="0" hidden="1">'2024-2026 год'!$A$12:$F$297</definedName>
    <definedName name="Z_5D443B4E_D568_444B_8AF8_63243222B843_.wvu.FilterData" localSheetId="0" hidden="1">'2024-2026 год'!$A$12:$F$297</definedName>
    <definedName name="Z_5F3C553F_2E74_4486_B0C3_725902718DFB_.wvu.FilterData" localSheetId="0" hidden="1">'2024-2026 год'!$A$12:$F$297</definedName>
    <definedName name="Z_5FAC295D_80A9_4D61_A435_7F4CE7A8D590_.wvu.FilterData" localSheetId="0" hidden="1">'2024-2026 год'!$A$12:$F$297</definedName>
    <definedName name="Z_62BA1D30_83D4_405C_B38E_4A6036DCDF7D_.wvu.Cols" localSheetId="0" hidden="1">'2024-2026 год'!#REF!</definedName>
    <definedName name="Z_62BA1D30_83D4_405C_B38E_4A6036DCDF7D_.wvu.FilterData" localSheetId="0" hidden="1">'2024-2026 год'!$A$12:$F$204</definedName>
    <definedName name="Z_62BA1D30_83D4_405C_B38E_4A6036DCDF7D_.wvu.PrintArea" localSheetId="0" hidden="1">'2024-2026 год'!$A$5:$F$204</definedName>
    <definedName name="Z_6AECDC63_7DA7_444B_AF99_A6139CAA20E1_.wvu.FilterData" localSheetId="0" hidden="1">'2024-2026 год'!$A$12:$F$297</definedName>
    <definedName name="Z_6CEB0BF6_58AE_4B8D_987E_E6D891BEFA7A_.wvu.FilterData" localSheetId="0" hidden="1">'2024-2026 год'!$A$12:$F$297</definedName>
    <definedName name="Z_776C12DC_4188_468F_AF9E_16378871DA74_.wvu.FilterData" localSheetId="0" hidden="1">'2024-2026 год'!$A$12:$F$297</definedName>
    <definedName name="Z_79F59BD1_17D2_45CE_ABAE_358CD088226E_.wvu.FilterData" localSheetId="0" hidden="1">'2024-2026 год'!$A$12:$F$227</definedName>
    <definedName name="Z_7C0ABF66_8B0F_48ED_A269_F91E2B0FF96C_.wvu.FilterData" localSheetId="0" hidden="1">'2024-2026 год'!$A$12:$F$204</definedName>
    <definedName name="Z_7E7A19DB_D418_421A_B7FE_F047B09112A5_.wvu.FilterData" localSheetId="0" hidden="1">'2024-2026 год'!$A$12:$F$297</definedName>
    <definedName name="Z_85807233_9EFB_4B65_AA01_C157CF54708E_.wvu.FilterData" localSheetId="0" hidden="1">'2024-2026 год'!$A$12:$F$297</definedName>
    <definedName name="Z_8A4D0045_C517_4374_8A07_4E827A562FC4_.wvu.FilterData" localSheetId="0" hidden="1">'2024-2026 год'!$A$12:$F$232</definedName>
    <definedName name="Z_8AA41EB0_2CC0_4F86_8798_B03A7CC4D0C2_.wvu.FilterData" localSheetId="0" hidden="1">'2024-2026 год'!$A$12:$F$232</definedName>
    <definedName name="Z_8C5279B3_1AF1_49B1_9712_24C16F64F504_.wvu.FilterData" localSheetId="0" hidden="1">'2024-2026 год'!$A$12:$F$302</definedName>
    <definedName name="Z_8D4BDBAB_2E6A_4D99_9EE9_A1C0F4B78192_.wvu.FilterData" localSheetId="0" hidden="1">'2024-2026 год'!$A$12:$F$297</definedName>
    <definedName name="Z_8DF1C0DA_CA12_4073_8355_1171FE094629_.wvu.FilterData" localSheetId="0" hidden="1">'2024-2026 год'!$A$12:$F$297</definedName>
    <definedName name="Z_8E0CAC60_CC3F_47CB_9EF3_039342AC9535_.wvu.FilterData" localSheetId="0" hidden="1">'2024-2026 год'!$A$12:$F$232</definedName>
    <definedName name="Z_8E0CAC60_CC3F_47CB_9EF3_039342AC9535_.wvu.PrintTitles" localSheetId="0" hidden="1">'2024-2026 год'!$14:$15</definedName>
    <definedName name="Z_8F54E695_923D_447B_8A09_F67A2829E415_.wvu.FilterData" localSheetId="0" hidden="1">'2024-2026 год'!$A$12:$F$297</definedName>
    <definedName name="Z_949DCF8A_4B6C_48DC_A0AF_1508759F4E2C_.wvu.FilterData" localSheetId="0" hidden="1">'2024-2026 год'!$A$12:$F$204</definedName>
    <definedName name="Z_9961B7AB_FFC4_4411_A2F1_B05667884ADC_.wvu.FilterData" localSheetId="0" hidden="1">'2024-2026 год'!$A$12:$F$302</definedName>
    <definedName name="Z_9984B0C7_561F_4358_8088_AD0C38B83804_.wvu.FilterData" localSheetId="0" hidden="1">'2024-2026 год'!$A$12:$F$297</definedName>
    <definedName name="Z_9984B0C7_561F_4358_8088_AD0C38B83804_.wvu.PrintArea" localSheetId="0" hidden="1">'2024-2026 год'!$A$5:$K$297</definedName>
    <definedName name="Z_9984B0C7_561F_4358_8088_AD0C38B83804_.wvu.PrintTitles" localSheetId="0" hidden="1">'2024-2026 год'!$11:$12</definedName>
    <definedName name="Z_9AE4E90B_95AD_4E92_80AE_724EF4B3642C_.wvu.FilterData" localSheetId="0" hidden="1">'2024-2026 год'!$A$12:$F$232</definedName>
    <definedName name="Z_9AE4E90B_95AD_4E92_80AE_724EF4B3642C_.wvu.PrintArea" localSheetId="0" hidden="1">'2024-2026 год'!$A$5:$F$232</definedName>
    <definedName name="Z_9AE4E90B_95AD_4E92_80AE_724EF4B3642C_.wvu.PrintTitles" localSheetId="0" hidden="1">'2024-2026 год'!$14:$15</definedName>
    <definedName name="Z_9AE4E90B_95AD_4E92_80AE_724EF4B3642C_.wvu.Rows" localSheetId="0" hidden="1">'2024-2026 год'!#REF!,'2024-2026 год'!#REF!</definedName>
    <definedName name="Z_A24E161A_D544_48C2_9D1F_4A462EC54334_.wvu.FilterData" localSheetId="0" hidden="1">'2024-2026 год'!$A$12:$F$227</definedName>
    <definedName name="Z_A2DDF725_A43F_4376_AC13_C92B1FC53799_.wvu.FilterData" localSheetId="0" hidden="1">'2024-2026 год'!$A$12:$F$297</definedName>
    <definedName name="Z_A43F633D_2CF4_4D1E_8F34_FE4E80AEA1A4_.wvu.FilterData" localSheetId="0" hidden="1">'2024-2026 год'!$A$12:$F$302</definedName>
    <definedName name="Z_A79CDC70_8466_49CB_8C49_C52C08F5C2C3_.wvu.FilterData" localSheetId="0" hidden="1">'2024-2026 год'!$A$12:$F$204</definedName>
    <definedName name="Z_A79CDC70_8466_49CB_8C49_C52C08F5C2C3_.wvu.PrintArea" localSheetId="0" hidden="1">'2024-2026 год'!$A$6:$F$204</definedName>
    <definedName name="Z_A79CDC70_8466_49CB_8C49_C52C08F5C2C3_.wvu.PrintTitles" localSheetId="0" hidden="1">'2024-2026 год'!$14:$15</definedName>
    <definedName name="Z_A7B626E9_A7AF_40B4_84EF_DECB7C4998DD_.wvu.FilterData" localSheetId="0" hidden="1">'2024-2026 год'!$A$12:$F$293</definedName>
    <definedName name="Z_B086076E_6F95_40A8_AF3F_A98F29EF8BAF_.wvu.FilterData" localSheetId="0" hidden="1">'2024-2026 год'!$A$12:$F$297</definedName>
    <definedName name="Z_B20D6023_2FFF_457F_8563_041DBF7DE629_.wvu.FilterData" localSheetId="0" hidden="1">'2024-2026 год'!$A$12:$F$297</definedName>
    <definedName name="Z_B2AEA316_3CC7_4A5F_84DC_5C75A986883C_.wvu.FilterData" localSheetId="0" hidden="1">'2024-2026 год'!$A$12:$F$227</definedName>
    <definedName name="Z_B3397BCA_1277_4868_806F_2E68EFD73FCF_.wvu.Cols" localSheetId="0" hidden="1">'2024-2026 год'!#REF!</definedName>
    <definedName name="Z_B3397BCA_1277_4868_806F_2E68EFD73FCF_.wvu.FilterData" localSheetId="0" hidden="1">'2024-2026 год'!$A$12:$F$204</definedName>
    <definedName name="Z_B3397BCA_1277_4868_806F_2E68EFD73FCF_.wvu.PrintArea" localSheetId="0" hidden="1">'2024-2026 год'!$A$9:$F$204</definedName>
    <definedName name="Z_B3397BCA_1277_4868_806F_2E68EFD73FCF_.wvu.PrintTitles" localSheetId="0" hidden="1">'2024-2026 год'!$14:$15</definedName>
    <definedName name="Z_B3463B94_A148_4CED_9456_BF3639DD779F_.wvu.FilterData" localSheetId="0" hidden="1">'2024-2026 год'!$A$12:$F$232</definedName>
    <definedName name="Z_B3ADB1FC_7237_4F79_A98A_9A3A728E8FB8_.wvu.FilterData" localSheetId="0" hidden="1">'2024-2026 год'!$A$12:$F$204</definedName>
    <definedName name="Z_B514128D_6B87_4E4E_A39F_95B0A360F480_.wvu.FilterData" localSheetId="0" hidden="1">'2024-2026 год'!$A$12:$F$297</definedName>
    <definedName name="Z_BE8286D2_FA45_4673_A1FC_0E5782EB1F9A_.wvu.FilterData" localSheetId="0" hidden="1">'2024-2026 год'!$A$12:$F$297</definedName>
    <definedName name="Z_C0DCEFD6_4378_4196_8A52_BBAE8937CBA3_.wvu.FilterData" localSheetId="0" hidden="1">'2024-2026 год'!$A$12:$F$317</definedName>
    <definedName name="Z_C0DCEFD6_4378_4196_8A52_BBAE8937CBA3_.wvu.PrintArea" localSheetId="0" hidden="1">'2024-2026 год'!$A$1:$K$317</definedName>
    <definedName name="Z_C0DCEFD6_4378_4196_8A52_BBAE8937CBA3_.wvu.PrintTitles" localSheetId="0" hidden="1">'2024-2026 год'!$11:$12</definedName>
    <definedName name="Z_CA6221F1_111B_4FCB_9F05_0C1B99099967_.wvu.FilterData" localSheetId="0" hidden="1">'2024-2026 год'!$A$12:$F$297</definedName>
    <definedName name="Z_CBBD36BD_B8D3_405D_A6D4_79D054A9E80B_.wvu.FilterData" localSheetId="0" hidden="1">'2024-2026 год'!$A$12:$F$227</definedName>
    <definedName name="Z_CFCD11A5_5DDB_474D_9D2B_79AC7ABEC29D_.wvu.FilterData" localSheetId="0" hidden="1">'2024-2026 год'!$A$12:$F$227</definedName>
    <definedName name="Z_D5451C69_6188_4AB8_99E1_04D2A5F2965F_.wvu.FilterData" localSheetId="0" hidden="1">'2024-2026 год'!$A$12:$F$232</definedName>
    <definedName name="Z_D5451C69_6188_4AB8_99E1_04D2A5F2965F_.wvu.PrintArea" localSheetId="0" hidden="1">'2024-2026 год'!$A$5:$F$232</definedName>
    <definedName name="Z_D6B369C7_5C5A_4656_8846_64036478A0EF_.wvu.FilterData" localSheetId="0" hidden="1">'2024-2026 год'!$A$12:$F$297</definedName>
    <definedName name="Z_DCD62DCA_C2E6_4944_BF05_06393683843D_.wvu.FilterData" localSheetId="0" hidden="1">'2024-2026 год'!$A$12:$F$230</definedName>
    <definedName name="Z_E021FB0C_A711_4509_BC26_BEE4D6D0121D_.wvu.FilterData" localSheetId="0" hidden="1">'2024-2026 год'!$A$12:$F$230</definedName>
    <definedName name="Z_E021FB0C_A711_4509_BC26_BEE4D6D0121D_.wvu.PrintArea" localSheetId="0" hidden="1">'2024-2026 год'!$A$5:$F$230</definedName>
    <definedName name="Z_E2097F84_1B9B_4355_B7F0_B0804FDF57F9_.wvu.FilterData" localSheetId="0" hidden="1">'2024-2026 год'!$A$12:$F$297</definedName>
    <definedName name="Z_E342BDE1_60E3_4EEA_9D67_F5EFD9AAE93A_.wvu.FilterData" localSheetId="0" hidden="1">'2024-2026 год'!$A$12:$F$297</definedName>
    <definedName name="Z_E416FCE8_F878_4385_8913_B15206A31FD4_.wvu.FilterData" localSheetId="0" hidden="1">'2024-2026 год'!$A$12:$F$297</definedName>
    <definedName name="Z_E73FB2C8_8889_4BC1_B42C_BB4285892FAC_.wvu.Cols" localSheetId="0" hidden="1">'2024-2026 год'!#REF!</definedName>
    <definedName name="Z_E73FB2C8_8889_4BC1_B42C_BB4285892FAC_.wvu.FilterData" localSheetId="0" hidden="1">'2024-2026 год'!$A$12:$F$204</definedName>
    <definedName name="Z_E73FB2C8_8889_4BC1_B42C_BB4285892FAC_.wvu.PrintArea" localSheetId="0" hidden="1">'2024-2026 год'!$A$9:$F$204</definedName>
    <definedName name="Z_E73FB2C8_8889_4BC1_B42C_BB4285892FAC_.wvu.PrintTitles" localSheetId="0" hidden="1">'2024-2026 год'!$14:$15</definedName>
    <definedName name="Z_E7A61A23_F5BB_4765_9BEB_425D1A63ECC6_.wvu.FilterData" localSheetId="0" hidden="1">'2024-2026 год'!$A$12:$F$227</definedName>
    <definedName name="Z_E942A1EB_DA9A_49D4_890A_1E490C17C671_.wvu.FilterData" localSheetId="0" hidden="1">'2024-2026 год'!$A$12:$F$227</definedName>
    <definedName name="Z_EFE49B85_9879_4286_B05C_7193511463E5_.wvu.FilterData" localSheetId="0" hidden="1">'2024-2026 год'!$A$12:$F$297</definedName>
    <definedName name="Z_F0654BDF_4068_4EF6_85C0_9A711782EA10_.wvu.FilterData" localSheetId="0" hidden="1">'2024-2026 год'!$A$12:$F$232</definedName>
    <definedName name="Z_F30358E0_6540_4232_9B00_91022CE5977B_.wvu.FilterData" localSheetId="0" hidden="1">'2024-2026 год'!$A$12:$F$293</definedName>
    <definedName name="Z_F68CCFD9_E39E_4879_BDA3_BF3C2E554146_.wvu.FilterData" localSheetId="0" hidden="1">'2024-2026 год'!$A$12:$F$297</definedName>
    <definedName name="Z_F69D473C_7013_4F5D_A7A1_3C86288AFB07_.wvu.FilterData" localSheetId="0" hidden="1">'2024-2026 год'!$A$12:$F$302</definedName>
    <definedName name="Z_F883476E_04A9_4D11_A9FF_4F72BAC798EA_.wvu.FilterData" localSheetId="0" hidden="1">'2024-2026 год'!$A$12:$F$227</definedName>
    <definedName name="_xlnm.Print_Titles" localSheetId="0">'2024-2026 год'!$11:$12</definedName>
    <definedName name="_xlnm.Print_Area" localSheetId="0">'2024-2026 год'!$A$1:$K$317</definedName>
  </definedNames>
  <calcPr calcId="191029"/>
  <customWorkbookViews>
    <customWorkbookView name="Лысакова - Личное представление" guid="{4CB36178-0A6F-447C-83EC-B61FCF745B34}" mergeInterval="0" personalView="1" maximized="1" xWindow="-8" yWindow="-8" windowWidth="1936" windowHeight="1056" activeSheetId="1"/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budjet2 - Личное представление" guid="{9984B0C7-561F-4358-8088-AD0C38B83804}" mergeInterval="0" personalView="1" maximized="1" xWindow="-8" yWindow="-8" windowWidth="1936" windowHeight="1056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Пользователь Windows - Личное представление" guid="{172AB4E0-E0B8-4C7E-AAB6-F433E142714A}" mergeInterval="0" personalView="1" maximized="1" xWindow="1" yWindow="1" windowWidth="1916" windowHeight="850" activeSheetId="1" showComments="commIndAndComment"/>
    <customWorkbookView name="Администратор - Личное представление" guid="{C0DCEFD6-4378-4196-8A52-BBAE8937CBA3}" mergeInterval="0" personalView="1" maximized="1" windowWidth="1916" windowHeight="81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1" l="1"/>
  <c r="H199" i="1"/>
  <c r="H28" i="1"/>
  <c r="I317" i="1" l="1"/>
  <c r="H195" i="1" l="1"/>
  <c r="H93" i="1"/>
  <c r="H92" i="1" s="1"/>
  <c r="H91" i="1" s="1"/>
  <c r="H90" i="1" s="1"/>
  <c r="J93" i="1"/>
  <c r="J92" i="1" s="1"/>
  <c r="J91" i="1" s="1"/>
  <c r="J90" i="1" s="1"/>
  <c r="K93" i="1"/>
  <c r="K92" i="1" s="1"/>
  <c r="K91" i="1" s="1"/>
  <c r="K90" i="1" s="1"/>
  <c r="G93" i="1"/>
  <c r="G92" i="1" s="1"/>
  <c r="G91" i="1" s="1"/>
  <c r="G90" i="1" s="1"/>
  <c r="I94" i="1"/>
  <c r="I93" i="1" s="1"/>
  <c r="I92" i="1" s="1"/>
  <c r="I91" i="1" s="1"/>
  <c r="I90" i="1" s="1"/>
  <c r="I316" i="1" l="1"/>
  <c r="I315" i="1" s="1"/>
  <c r="I314" i="1" s="1"/>
  <c r="K316" i="1"/>
  <c r="K315" i="1" s="1"/>
  <c r="K314" i="1" s="1"/>
  <c r="J316" i="1"/>
  <c r="J315" i="1" s="1"/>
  <c r="J314" i="1" s="1"/>
  <c r="H316" i="1"/>
  <c r="H315" i="1" s="1"/>
  <c r="H314" i="1" s="1"/>
  <c r="G316" i="1"/>
  <c r="G315" i="1" s="1"/>
  <c r="G314" i="1" l="1"/>
  <c r="G313" i="1" s="1"/>
  <c r="K313" i="1"/>
  <c r="J313" i="1"/>
  <c r="I313" i="1"/>
  <c r="G27" i="1"/>
  <c r="G26" i="1" s="1"/>
  <c r="K311" i="1" l="1"/>
  <c r="J311" i="1"/>
  <c r="I312" i="1"/>
  <c r="I311" i="1" s="1"/>
  <c r="H311" i="1"/>
  <c r="G311" i="1"/>
  <c r="K310" i="1"/>
  <c r="H310" i="1"/>
  <c r="G310" i="1"/>
  <c r="G309" i="1" s="1"/>
  <c r="G308" i="1" s="1"/>
  <c r="K309" i="1" l="1"/>
  <c r="K308" i="1" s="1"/>
  <c r="K307" i="1" s="1"/>
  <c r="K306" i="1" s="1"/>
  <c r="K305" i="1" s="1"/>
  <c r="K304" i="1" s="1"/>
  <c r="K303" i="1" s="1"/>
  <c r="H309" i="1"/>
  <c r="H308" i="1" s="1"/>
  <c r="H307" i="1" s="1"/>
  <c r="H306" i="1" s="1"/>
  <c r="G307" i="1"/>
  <c r="G306" i="1" s="1"/>
  <c r="J310" i="1"/>
  <c r="I310" i="1"/>
  <c r="I309" i="1" s="1"/>
  <c r="I308" i="1" s="1"/>
  <c r="G305" i="1" l="1"/>
  <c r="G304" i="1" s="1"/>
  <c r="G303" i="1" s="1"/>
  <c r="J309" i="1"/>
  <c r="J308" i="1" s="1"/>
  <c r="J307" i="1" s="1"/>
  <c r="J306" i="1" s="1"/>
  <c r="J305" i="1" s="1"/>
  <c r="J304" i="1" s="1"/>
  <c r="J303" i="1" s="1"/>
  <c r="I307" i="1"/>
  <c r="H80" i="1"/>
  <c r="H79" i="1" s="1"/>
  <c r="H78" i="1" s="1"/>
  <c r="H77" i="1" s="1"/>
  <c r="H76" i="1" s="1"/>
  <c r="H75" i="1" s="1"/>
  <c r="J80" i="1"/>
  <c r="J79" i="1" s="1"/>
  <c r="J78" i="1" s="1"/>
  <c r="J77" i="1" s="1"/>
  <c r="J76" i="1" s="1"/>
  <c r="J75" i="1" s="1"/>
  <c r="K80" i="1"/>
  <c r="K79" i="1" s="1"/>
  <c r="K78" i="1" s="1"/>
  <c r="K77" i="1" s="1"/>
  <c r="K76" i="1" s="1"/>
  <c r="K75" i="1" s="1"/>
  <c r="G80" i="1"/>
  <c r="G79" i="1" s="1"/>
  <c r="G78" i="1" s="1"/>
  <c r="G77" i="1" s="1"/>
  <c r="G76" i="1" s="1"/>
  <c r="G75" i="1" s="1"/>
  <c r="I81" i="1"/>
  <c r="I80" i="1" s="1"/>
  <c r="I79" i="1" s="1"/>
  <c r="I78" i="1" s="1"/>
  <c r="I77" i="1" s="1"/>
  <c r="I76" i="1" s="1"/>
  <c r="I75" i="1" s="1"/>
  <c r="I306" i="1" l="1"/>
  <c r="I305" i="1" l="1"/>
  <c r="I304" i="1" s="1"/>
  <c r="I303" i="1" s="1"/>
  <c r="G21" i="1"/>
  <c r="G20" i="1" s="1"/>
  <c r="G19" i="1" s="1"/>
  <c r="G18" i="1" s="1"/>
  <c r="G17" i="1" s="1"/>
  <c r="H21" i="1"/>
  <c r="H20" i="1" s="1"/>
  <c r="H27" i="1"/>
  <c r="H26" i="1" s="1"/>
  <c r="G30" i="1"/>
  <c r="G29" i="1" s="1"/>
  <c r="G25" i="1" s="1"/>
  <c r="G24" i="1" s="1"/>
  <c r="G23" i="1" s="1"/>
  <c r="H30" i="1"/>
  <c r="H29" i="1" s="1"/>
  <c r="G39" i="1"/>
  <c r="G38" i="1" s="1"/>
  <c r="G37" i="1" s="1"/>
  <c r="G36" i="1" s="1"/>
  <c r="G35" i="1" s="1"/>
  <c r="G34" i="1" s="1"/>
  <c r="H39" i="1"/>
  <c r="H38" i="1" s="1"/>
  <c r="G44" i="1"/>
  <c r="G43" i="1" s="1"/>
  <c r="G42" i="1" s="1"/>
  <c r="H44" i="1"/>
  <c r="H43" i="1" s="1"/>
  <c r="G48" i="1"/>
  <c r="G47" i="1" s="1"/>
  <c r="G46" i="1" s="1"/>
  <c r="H48" i="1"/>
  <c r="H47" i="1" s="1"/>
  <c r="G52" i="1"/>
  <c r="G51" i="1" s="1"/>
  <c r="G50" i="1" s="1"/>
  <c r="H52" i="1"/>
  <c r="H51" i="1" s="1"/>
  <c r="G61" i="1"/>
  <c r="G60" i="1" s="1"/>
  <c r="G59" i="1" s="1"/>
  <c r="G58" i="1" s="1"/>
  <c r="G57" i="1" s="1"/>
  <c r="G56" i="1" s="1"/>
  <c r="G55" i="1" s="1"/>
  <c r="H61" i="1"/>
  <c r="H60" i="1" s="1"/>
  <c r="G69" i="1"/>
  <c r="G68" i="1" s="1"/>
  <c r="G67" i="1" s="1"/>
  <c r="H69" i="1"/>
  <c r="H68" i="1" s="1"/>
  <c r="G73" i="1"/>
  <c r="G72" i="1" s="1"/>
  <c r="G71" i="1" s="1"/>
  <c r="H73" i="1"/>
  <c r="H72" i="1" s="1"/>
  <c r="G88" i="1"/>
  <c r="G87" i="1" s="1"/>
  <c r="G86" i="1" s="1"/>
  <c r="G85" i="1" s="1"/>
  <c r="G84" i="1" s="1"/>
  <c r="G83" i="1" s="1"/>
  <c r="G82" i="1" s="1"/>
  <c r="G102" i="1"/>
  <c r="G101" i="1" s="1"/>
  <c r="G100" i="1" s="1"/>
  <c r="H102" i="1"/>
  <c r="H101" i="1" s="1"/>
  <c r="G107" i="1"/>
  <c r="G106" i="1" s="1"/>
  <c r="G105" i="1" s="1"/>
  <c r="G104" i="1" s="1"/>
  <c r="H107" i="1"/>
  <c r="H106" i="1" s="1"/>
  <c r="G113" i="1"/>
  <c r="G112" i="1" s="1"/>
  <c r="H113" i="1"/>
  <c r="H112" i="1" s="1"/>
  <c r="G116" i="1"/>
  <c r="G115" i="1" s="1"/>
  <c r="H116" i="1"/>
  <c r="H115" i="1" s="1"/>
  <c r="G124" i="1"/>
  <c r="G123" i="1" s="1"/>
  <c r="G122" i="1" s="1"/>
  <c r="G121" i="1" s="1"/>
  <c r="G120" i="1" s="1"/>
  <c r="G119" i="1" s="1"/>
  <c r="H124" i="1"/>
  <c r="H123" i="1" s="1"/>
  <c r="G131" i="1"/>
  <c r="G130" i="1" s="1"/>
  <c r="G129" i="1" s="1"/>
  <c r="G128" i="1" s="1"/>
  <c r="H131" i="1"/>
  <c r="H130" i="1" s="1"/>
  <c r="G136" i="1"/>
  <c r="G135" i="1" s="1"/>
  <c r="G134" i="1" s="1"/>
  <c r="G133" i="1" s="1"/>
  <c r="H136" i="1"/>
  <c r="H135" i="1" s="1"/>
  <c r="G141" i="1"/>
  <c r="G140" i="1" s="1"/>
  <c r="G139" i="1" s="1"/>
  <c r="H141" i="1"/>
  <c r="H140" i="1" s="1"/>
  <c r="G145" i="1"/>
  <c r="G144" i="1" s="1"/>
  <c r="G143" i="1" s="1"/>
  <c r="H145" i="1"/>
  <c r="H144" i="1" s="1"/>
  <c r="H143" i="1" s="1"/>
  <c r="G149" i="1"/>
  <c r="G148" i="1" s="1"/>
  <c r="G147" i="1" s="1"/>
  <c r="H149" i="1"/>
  <c r="H148" i="1" s="1"/>
  <c r="G154" i="1"/>
  <c r="G153" i="1" s="1"/>
  <c r="G152" i="1" s="1"/>
  <c r="G151" i="1" s="1"/>
  <c r="H154" i="1"/>
  <c r="H153" i="1" s="1"/>
  <c r="H152" i="1" s="1"/>
  <c r="H151" i="1" s="1"/>
  <c r="G160" i="1"/>
  <c r="G159" i="1" s="1"/>
  <c r="G158" i="1" s="1"/>
  <c r="H160" i="1"/>
  <c r="H159" i="1" s="1"/>
  <c r="H158" i="1" s="1"/>
  <c r="G164" i="1"/>
  <c r="G163" i="1" s="1"/>
  <c r="G162" i="1" s="1"/>
  <c r="H164" i="1"/>
  <c r="H163" i="1" s="1"/>
  <c r="H162" i="1" s="1"/>
  <c r="G169" i="1"/>
  <c r="G168" i="1" s="1"/>
  <c r="G167" i="1" s="1"/>
  <c r="H169" i="1"/>
  <c r="H168" i="1" s="1"/>
  <c r="H167" i="1" s="1"/>
  <c r="G173" i="1"/>
  <c r="G172" i="1" s="1"/>
  <c r="G171" i="1" s="1"/>
  <c r="H173" i="1"/>
  <c r="H172" i="1" s="1"/>
  <c r="H171" i="1" s="1"/>
  <c r="G177" i="1"/>
  <c r="G176" i="1" s="1"/>
  <c r="G175" i="1" s="1"/>
  <c r="H177" i="1"/>
  <c r="H176" i="1" s="1"/>
  <c r="H175" i="1" s="1"/>
  <c r="G181" i="1"/>
  <c r="G180" i="1" s="1"/>
  <c r="G179" i="1" s="1"/>
  <c r="H181" i="1"/>
  <c r="H180" i="1" s="1"/>
  <c r="H179" i="1" s="1"/>
  <c r="G185" i="1"/>
  <c r="G184" i="1" s="1"/>
  <c r="G183" i="1" s="1"/>
  <c r="G190" i="1"/>
  <c r="G189" i="1" s="1"/>
  <c r="G301" i="1"/>
  <c r="G300" i="1" s="1"/>
  <c r="G299" i="1" s="1"/>
  <c r="G298" i="1" s="1"/>
  <c r="H301" i="1"/>
  <c r="H300" i="1" s="1"/>
  <c r="H299" i="1" s="1"/>
  <c r="H298" i="1" s="1"/>
  <c r="G295" i="1"/>
  <c r="G294" i="1" s="1"/>
  <c r="H295" i="1"/>
  <c r="H294" i="1" s="1"/>
  <c r="G296" i="1"/>
  <c r="H296" i="1"/>
  <c r="G292" i="1"/>
  <c r="G291" i="1" s="1"/>
  <c r="H292" i="1"/>
  <c r="H291" i="1" s="1"/>
  <c r="G287" i="1"/>
  <c r="G286" i="1" s="1"/>
  <c r="G285" i="1" s="1"/>
  <c r="G284" i="1" s="1"/>
  <c r="H287" i="1"/>
  <c r="H286" i="1" s="1"/>
  <c r="H285" i="1" s="1"/>
  <c r="H284" i="1" s="1"/>
  <c r="G282" i="1"/>
  <c r="G281" i="1" s="1"/>
  <c r="G280" i="1" s="1"/>
  <c r="G279" i="1" s="1"/>
  <c r="H282" i="1"/>
  <c r="H281" i="1" s="1"/>
  <c r="H280" i="1" s="1"/>
  <c r="H279" i="1" s="1"/>
  <c r="G275" i="1"/>
  <c r="G274" i="1" s="1"/>
  <c r="G273" i="1" s="1"/>
  <c r="G272" i="1" s="1"/>
  <c r="H275" i="1"/>
  <c r="H274" i="1" s="1"/>
  <c r="H273" i="1" s="1"/>
  <c r="H272" i="1" s="1"/>
  <c r="G270" i="1"/>
  <c r="G269" i="1" s="1"/>
  <c r="G268" i="1" s="1"/>
  <c r="G267" i="1" s="1"/>
  <c r="H270" i="1"/>
  <c r="H269" i="1" s="1"/>
  <c r="H268" i="1" s="1"/>
  <c r="H267" i="1" s="1"/>
  <c r="G265" i="1"/>
  <c r="G264" i="1" s="1"/>
  <c r="G263" i="1" s="1"/>
  <c r="G262" i="1" s="1"/>
  <c r="H265" i="1"/>
  <c r="H264" i="1" s="1"/>
  <c r="H263" i="1" s="1"/>
  <c r="H262" i="1" s="1"/>
  <c r="G259" i="1"/>
  <c r="G258" i="1" s="1"/>
  <c r="H259" i="1"/>
  <c r="H258" i="1" s="1"/>
  <c r="G260" i="1"/>
  <c r="H260" i="1"/>
  <c r="G256" i="1"/>
  <c r="G255" i="1" s="1"/>
  <c r="G254" i="1" s="1"/>
  <c r="H256" i="1"/>
  <c r="H255" i="1" s="1"/>
  <c r="H254" i="1" s="1"/>
  <c r="G251" i="1"/>
  <c r="G250" i="1" s="1"/>
  <c r="G249" i="1" s="1"/>
  <c r="G248" i="1" s="1"/>
  <c r="H251" i="1"/>
  <c r="H250" i="1" s="1"/>
  <c r="H249" i="1" s="1"/>
  <c r="H248" i="1" s="1"/>
  <c r="G245" i="1"/>
  <c r="G244" i="1" s="1"/>
  <c r="H245" i="1"/>
  <c r="H244" i="1" s="1"/>
  <c r="G246" i="1"/>
  <c r="H246" i="1"/>
  <c r="G241" i="1"/>
  <c r="G240" i="1" s="1"/>
  <c r="H241" i="1"/>
  <c r="H240" i="1" s="1"/>
  <c r="G242" i="1"/>
  <c r="H242" i="1"/>
  <c r="G233" i="1"/>
  <c r="H233" i="1"/>
  <c r="G231" i="1"/>
  <c r="G230" i="1" s="1"/>
  <c r="G229" i="1" s="1"/>
  <c r="G228" i="1" s="1"/>
  <c r="H231" i="1"/>
  <c r="H230" i="1" s="1"/>
  <c r="H229" i="1" s="1"/>
  <c r="H228" i="1" s="1"/>
  <c r="G226" i="1"/>
  <c r="G225" i="1" s="1"/>
  <c r="G224" i="1" s="1"/>
  <c r="H226" i="1"/>
  <c r="H225" i="1" s="1"/>
  <c r="H224" i="1" s="1"/>
  <c r="G220" i="1"/>
  <c r="G219" i="1" s="1"/>
  <c r="H220" i="1"/>
  <c r="H219" i="1" s="1"/>
  <c r="G217" i="1"/>
  <c r="G216" i="1" s="1"/>
  <c r="H217" i="1"/>
  <c r="H216" i="1" s="1"/>
  <c r="G209" i="1"/>
  <c r="G208" i="1" s="1"/>
  <c r="G207" i="1" s="1"/>
  <c r="G206" i="1" s="1"/>
  <c r="G205" i="1" s="1"/>
  <c r="H209" i="1"/>
  <c r="H208" i="1" s="1"/>
  <c r="H207" i="1" s="1"/>
  <c r="H206" i="1" s="1"/>
  <c r="H205" i="1" s="1"/>
  <c r="G202" i="1"/>
  <c r="G201" i="1" s="1"/>
  <c r="G200" i="1" s="1"/>
  <c r="H202" i="1"/>
  <c r="H201" i="1" s="1"/>
  <c r="H200" i="1" s="1"/>
  <c r="G198" i="1"/>
  <c r="G197" i="1" s="1"/>
  <c r="G196" i="1" s="1"/>
  <c r="G192" i="1"/>
  <c r="G194" i="1"/>
  <c r="G193" i="1" s="1"/>
  <c r="G188" i="1"/>
  <c r="G16" i="1" l="1"/>
  <c r="G41" i="1"/>
  <c r="G33" i="1" s="1"/>
  <c r="G32" i="1" s="1"/>
  <c r="G66" i="1"/>
  <c r="G65" i="1" s="1"/>
  <c r="G64" i="1" s="1"/>
  <c r="G63" i="1" s="1"/>
  <c r="G97" i="1"/>
  <c r="G96" i="1" s="1"/>
  <c r="G99" i="1"/>
  <c r="G98" i="1" s="1"/>
  <c r="G111" i="1"/>
  <c r="G110" i="1" s="1"/>
  <c r="G109" i="1" s="1"/>
  <c r="G290" i="1"/>
  <c r="G289" i="1" s="1"/>
  <c r="H290" i="1"/>
  <c r="H289" i="1" s="1"/>
  <c r="H253" i="1"/>
  <c r="G253" i="1"/>
  <c r="H239" i="1"/>
  <c r="G239" i="1"/>
  <c r="G222" i="1"/>
  <c r="G223" i="1"/>
  <c r="H222" i="1"/>
  <c r="H223" i="1"/>
  <c r="H215" i="1"/>
  <c r="H214" i="1" s="1"/>
  <c r="G215" i="1"/>
  <c r="G213" i="1" s="1"/>
  <c r="G212" i="1" s="1"/>
  <c r="G166" i="1"/>
  <c r="H157" i="1"/>
  <c r="H156" i="1" s="1"/>
  <c r="G157" i="1"/>
  <c r="G156" i="1" s="1"/>
  <c r="G138" i="1"/>
  <c r="G127" i="1" s="1"/>
  <c r="G126" i="1" s="1"/>
  <c r="H238" i="1" l="1"/>
  <c r="H237" i="1" s="1"/>
  <c r="G54" i="1"/>
  <c r="G238" i="1"/>
  <c r="G237" i="1" s="1"/>
  <c r="H213" i="1"/>
  <c r="H212" i="1" s="1"/>
  <c r="H211" i="1" s="1"/>
  <c r="H204" i="1" s="1"/>
  <c r="G214" i="1"/>
  <c r="H278" i="1"/>
  <c r="H277" i="1" s="1"/>
  <c r="G278" i="1"/>
  <c r="G277" i="1" s="1"/>
  <c r="G118" i="1"/>
  <c r="G95" i="1" s="1"/>
  <c r="G211" i="1"/>
  <c r="G204" i="1" s="1"/>
  <c r="G15" i="1" l="1"/>
  <c r="G236" i="1"/>
  <c r="G235" i="1" s="1"/>
  <c r="H236" i="1"/>
  <c r="H235" i="1" s="1"/>
  <c r="H198" i="1"/>
  <c r="H197" i="1" s="1"/>
  <c r="H196" i="1" s="1"/>
  <c r="H185" i="1"/>
  <c r="H184" i="1" s="1"/>
  <c r="H183" i="1" s="1"/>
  <c r="H88" i="1"/>
  <c r="H87" i="1" s="1"/>
  <c r="H86" i="1" s="1"/>
  <c r="H85" i="1" s="1"/>
  <c r="H84" i="1" s="1"/>
  <c r="H83" i="1" s="1"/>
  <c r="H82" i="1" s="1"/>
  <c r="J145" i="1"/>
  <c r="J144" i="1" s="1"/>
  <c r="J143" i="1" s="1"/>
  <c r="K145" i="1"/>
  <c r="K144" i="1" s="1"/>
  <c r="K143" i="1" s="1"/>
  <c r="I146" i="1"/>
  <c r="I145" i="1" s="1"/>
  <c r="I144" i="1" s="1"/>
  <c r="I143" i="1" s="1"/>
  <c r="G14" i="1" l="1"/>
  <c r="H188" i="1"/>
  <c r="H190" i="1"/>
  <c r="H189" i="1" s="1"/>
  <c r="H192" i="1"/>
  <c r="H194" i="1"/>
  <c r="H193" i="1" s="1"/>
  <c r="H105" i="1"/>
  <c r="H104" i="1" s="1"/>
  <c r="J107" i="1"/>
  <c r="J106" i="1" s="1"/>
  <c r="J105" i="1" s="1"/>
  <c r="J104" i="1" s="1"/>
  <c r="K107" i="1"/>
  <c r="K106" i="1" s="1"/>
  <c r="K105" i="1" s="1"/>
  <c r="K104" i="1" s="1"/>
  <c r="I108" i="1"/>
  <c r="I107" i="1" s="1"/>
  <c r="I106" i="1" s="1"/>
  <c r="I105" i="1" s="1"/>
  <c r="I104" i="1" s="1"/>
  <c r="H166" i="1" l="1"/>
  <c r="H139" i="1"/>
  <c r="J141" i="1"/>
  <c r="J140" i="1" s="1"/>
  <c r="J139" i="1" s="1"/>
  <c r="K141" i="1"/>
  <c r="K140" i="1" s="1"/>
  <c r="K139" i="1" s="1"/>
  <c r="I142" i="1"/>
  <c r="I141" i="1" s="1"/>
  <c r="I140" i="1" s="1"/>
  <c r="I139" i="1" s="1"/>
  <c r="H134" i="1" l="1"/>
  <c r="H133" i="1" s="1"/>
  <c r="J136" i="1"/>
  <c r="J135" i="1" s="1"/>
  <c r="J134" i="1" s="1"/>
  <c r="J133" i="1" s="1"/>
  <c r="K136" i="1"/>
  <c r="K135" i="1" s="1"/>
  <c r="K134" i="1" s="1"/>
  <c r="K133" i="1" s="1"/>
  <c r="I137" i="1"/>
  <c r="I136" i="1" s="1"/>
  <c r="I135" i="1" s="1"/>
  <c r="I134" i="1" s="1"/>
  <c r="I133" i="1" s="1"/>
  <c r="H46" i="1" l="1"/>
  <c r="J48" i="1"/>
  <c r="J47" i="1" s="1"/>
  <c r="J46" i="1" s="1"/>
  <c r="K48" i="1"/>
  <c r="K47" i="1" s="1"/>
  <c r="K46" i="1" s="1"/>
  <c r="I49" i="1"/>
  <c r="I48" i="1" s="1"/>
  <c r="I47" i="1" s="1"/>
  <c r="I46" i="1" s="1"/>
  <c r="J202" i="1" l="1"/>
  <c r="J201" i="1" s="1"/>
  <c r="J200" i="1" s="1"/>
  <c r="K202" i="1"/>
  <c r="K201" i="1" s="1"/>
  <c r="K200" i="1" s="1"/>
  <c r="I203" i="1"/>
  <c r="I202" i="1" s="1"/>
  <c r="I201" i="1" s="1"/>
  <c r="I200" i="1" s="1"/>
  <c r="I174" i="1" l="1"/>
  <c r="I173" i="1" s="1"/>
  <c r="I172" i="1" s="1"/>
  <c r="I171" i="1" s="1"/>
  <c r="J173" i="1"/>
  <c r="J172" i="1" s="1"/>
  <c r="J171" i="1" s="1"/>
  <c r="K173" i="1"/>
  <c r="K172" i="1" s="1"/>
  <c r="K171" i="1" s="1"/>
  <c r="I161" i="1" l="1"/>
  <c r="I160" i="1" s="1"/>
  <c r="I159" i="1" s="1"/>
  <c r="I158" i="1" s="1"/>
  <c r="I182" i="1"/>
  <c r="J160" i="1"/>
  <c r="J159" i="1" s="1"/>
  <c r="J158" i="1" s="1"/>
  <c r="K160" i="1"/>
  <c r="K159" i="1" s="1"/>
  <c r="K158" i="1" s="1"/>
  <c r="J282" i="1" l="1"/>
  <c r="J281" i="1" s="1"/>
  <c r="J280" i="1" s="1"/>
  <c r="J279" i="1" s="1"/>
  <c r="K282" i="1"/>
  <c r="K281" i="1" s="1"/>
  <c r="K280" i="1" s="1"/>
  <c r="K279" i="1" s="1"/>
  <c r="I283" i="1"/>
  <c r="I282" i="1" s="1"/>
  <c r="I281" i="1" s="1"/>
  <c r="I280" i="1" s="1"/>
  <c r="I279" i="1" s="1"/>
  <c r="J251" i="1"/>
  <c r="J250" i="1" s="1"/>
  <c r="J249" i="1" s="1"/>
  <c r="J248" i="1" s="1"/>
  <c r="K251" i="1"/>
  <c r="K250" i="1" s="1"/>
  <c r="K249" i="1" s="1"/>
  <c r="K248" i="1" s="1"/>
  <c r="I252" i="1" l="1"/>
  <c r="I251" i="1" s="1"/>
  <c r="I250" i="1" s="1"/>
  <c r="I249" i="1" s="1"/>
  <c r="I248" i="1" s="1"/>
  <c r="J177" i="1"/>
  <c r="J176" i="1" s="1"/>
  <c r="J175" i="1" s="1"/>
  <c r="K177" i="1"/>
  <c r="K176" i="1" s="1"/>
  <c r="K175" i="1" s="1"/>
  <c r="I178" i="1"/>
  <c r="I177" i="1" s="1"/>
  <c r="I176" i="1" s="1"/>
  <c r="I175" i="1" s="1"/>
  <c r="I302" i="1"/>
  <c r="I276" i="1"/>
  <c r="I271" i="1"/>
  <c r="I266" i="1"/>
  <c r="I232" i="1"/>
  <c r="I227" i="1"/>
  <c r="I221" i="1"/>
  <c r="I218" i="1"/>
  <c r="I210" i="1"/>
  <c r="I195" i="1"/>
  <c r="I191" i="1"/>
  <c r="I187" i="1"/>
  <c r="I186" i="1"/>
  <c r="I170" i="1"/>
  <c r="I165" i="1"/>
  <c r="I150" i="1"/>
  <c r="H147" i="1"/>
  <c r="H138" i="1" s="1"/>
  <c r="I132" i="1"/>
  <c r="H129" i="1"/>
  <c r="H128" i="1" s="1"/>
  <c r="I125" i="1"/>
  <c r="H122" i="1"/>
  <c r="H121" i="1" s="1"/>
  <c r="H120" i="1" s="1"/>
  <c r="H119" i="1" s="1"/>
  <c r="I117" i="1"/>
  <c r="I114" i="1"/>
  <c r="I103" i="1"/>
  <c r="H100" i="1"/>
  <c r="I89" i="1"/>
  <c r="I74" i="1"/>
  <c r="H71" i="1"/>
  <c r="I70" i="1"/>
  <c r="H67" i="1"/>
  <c r="I62" i="1"/>
  <c r="H59" i="1"/>
  <c r="H58" i="1" s="1"/>
  <c r="H57" i="1" s="1"/>
  <c r="H56" i="1" s="1"/>
  <c r="H55" i="1" s="1"/>
  <c r="I53" i="1"/>
  <c r="H50" i="1"/>
  <c r="I45" i="1"/>
  <c r="H42" i="1"/>
  <c r="I40" i="1"/>
  <c r="H37" i="1"/>
  <c r="H36" i="1" s="1"/>
  <c r="H35" i="1" s="1"/>
  <c r="H34" i="1" s="1"/>
  <c r="I22" i="1"/>
  <c r="H19" i="1"/>
  <c r="H18" i="1" s="1"/>
  <c r="H17" i="1" s="1"/>
  <c r="H97" i="1" l="1"/>
  <c r="H96" i="1" s="1"/>
  <c r="H99" i="1"/>
  <c r="H98" i="1" s="1"/>
  <c r="H41" i="1"/>
  <c r="H33" i="1" s="1"/>
  <c r="H32" i="1" s="1"/>
  <c r="H66" i="1"/>
  <c r="H65" i="1" s="1"/>
  <c r="H64" i="1" s="1"/>
  <c r="H63" i="1" s="1"/>
  <c r="H111" i="1"/>
  <c r="H110" i="1" s="1"/>
  <c r="H109" i="1" s="1"/>
  <c r="H127" i="1"/>
  <c r="H126" i="1" s="1"/>
  <c r="H118" i="1" s="1"/>
  <c r="H25" i="1"/>
  <c r="I293" i="1"/>
  <c r="I288" i="1"/>
  <c r="I261" i="1"/>
  <c r="I257" i="1"/>
  <c r="I199" i="1"/>
  <c r="I155" i="1"/>
  <c r="I28" i="1"/>
  <c r="H24" i="1" l="1"/>
  <c r="H23" i="1" s="1"/>
  <c r="H16" i="1" s="1"/>
  <c r="H54" i="1"/>
  <c r="H95" i="1"/>
  <c r="I31" i="1"/>
  <c r="I30" i="1" s="1"/>
  <c r="I247" i="1"/>
  <c r="I297" i="1"/>
  <c r="I243" i="1"/>
  <c r="H15" i="1" l="1"/>
  <c r="K247" i="1"/>
  <c r="J247" i="1"/>
  <c r="K293" i="1" l="1"/>
  <c r="J293" i="1"/>
  <c r="K297" i="1"/>
  <c r="J297" i="1"/>
  <c r="K257" i="1"/>
  <c r="J257" i="1"/>
  <c r="K243" i="1"/>
  <c r="J243" i="1"/>
  <c r="K261" i="1"/>
  <c r="J261" i="1"/>
  <c r="K132" i="1" l="1"/>
  <c r="J132" i="1"/>
  <c r="K199" i="1" l="1"/>
  <c r="J199" i="1"/>
  <c r="J164" i="1" l="1"/>
  <c r="J163" i="1" s="1"/>
  <c r="J162" i="1" s="1"/>
  <c r="K164" i="1"/>
  <c r="K163" i="1" s="1"/>
  <c r="K162" i="1" s="1"/>
  <c r="I164" i="1"/>
  <c r="I163" i="1" s="1"/>
  <c r="I162" i="1" s="1"/>
  <c r="I157" i="1" s="1"/>
  <c r="J157" i="1" l="1"/>
  <c r="J156" i="1" s="1"/>
  <c r="K157" i="1"/>
  <c r="K156" i="1" s="1"/>
  <c r="I156" i="1"/>
  <c r="J39" i="1" l="1"/>
  <c r="J38" i="1" s="1"/>
  <c r="J37" i="1" s="1"/>
  <c r="J36" i="1" s="1"/>
  <c r="J35" i="1" s="1"/>
  <c r="J34" i="1" s="1"/>
  <c r="K39" i="1"/>
  <c r="K38" i="1" s="1"/>
  <c r="K37" i="1" s="1"/>
  <c r="K36" i="1" s="1"/>
  <c r="K35" i="1" s="1"/>
  <c r="K34" i="1" s="1"/>
  <c r="I39" i="1"/>
  <c r="I38" i="1" s="1"/>
  <c r="I37" i="1" s="1"/>
  <c r="I36" i="1" s="1"/>
  <c r="I35" i="1" s="1"/>
  <c r="I34" i="1" s="1"/>
  <c r="J275" i="1" l="1"/>
  <c r="K275" i="1"/>
  <c r="I275" i="1"/>
  <c r="I274" i="1" s="1"/>
  <c r="I273" i="1" s="1"/>
  <c r="I272" i="1" s="1"/>
  <c r="J274" i="1" l="1"/>
  <c r="K274" i="1"/>
  <c r="K273" i="1" l="1"/>
  <c r="J273" i="1"/>
  <c r="K272" i="1" l="1"/>
  <c r="J272" i="1"/>
  <c r="K31" i="1" l="1"/>
  <c r="J31" i="1"/>
  <c r="J192" i="1" l="1"/>
  <c r="K192" i="1"/>
  <c r="K270" i="1"/>
  <c r="J270" i="1"/>
  <c r="I270" i="1"/>
  <c r="I269" i="1" s="1"/>
  <c r="I268" i="1" s="1"/>
  <c r="I267" i="1" s="1"/>
  <c r="K301" i="1"/>
  <c r="J301" i="1"/>
  <c r="I301" i="1"/>
  <c r="I300" i="1" s="1"/>
  <c r="I299" i="1" s="1"/>
  <c r="I298" i="1" s="1"/>
  <c r="K190" i="1"/>
  <c r="J190" i="1"/>
  <c r="I190" i="1"/>
  <c r="I189" i="1" s="1"/>
  <c r="K188" i="1"/>
  <c r="J188" i="1"/>
  <c r="I188" i="1"/>
  <c r="I192" i="1"/>
  <c r="K149" i="1"/>
  <c r="J149" i="1"/>
  <c r="I149" i="1"/>
  <c r="I148" i="1" s="1"/>
  <c r="I147" i="1" s="1"/>
  <c r="I138" i="1" s="1"/>
  <c r="J148" i="1" l="1"/>
  <c r="K148" i="1"/>
  <c r="J189" i="1"/>
  <c r="J300" i="1"/>
  <c r="J269" i="1"/>
  <c r="K189" i="1"/>
  <c r="K300" i="1"/>
  <c r="K269" i="1"/>
  <c r="J296" i="1"/>
  <c r="J295" i="1"/>
  <c r="J292" i="1"/>
  <c r="J287" i="1"/>
  <c r="J265" i="1"/>
  <c r="J260" i="1"/>
  <c r="J259" i="1"/>
  <c r="J256" i="1"/>
  <c r="J246" i="1"/>
  <c r="J245" i="1"/>
  <c r="J242" i="1"/>
  <c r="J241" i="1"/>
  <c r="J233" i="1"/>
  <c r="J231" i="1"/>
  <c r="J226" i="1"/>
  <c r="J220" i="1"/>
  <c r="J217" i="1"/>
  <c r="J209" i="1"/>
  <c r="J198" i="1"/>
  <c r="J194" i="1"/>
  <c r="J185" i="1"/>
  <c r="J181" i="1"/>
  <c r="J169" i="1"/>
  <c r="J154" i="1"/>
  <c r="J131" i="1"/>
  <c r="J124" i="1"/>
  <c r="J116" i="1"/>
  <c r="J113" i="1"/>
  <c r="J102" i="1"/>
  <c r="I102" i="1"/>
  <c r="I101" i="1" s="1"/>
  <c r="I113" i="1"/>
  <c r="I112" i="1" s="1"/>
  <c r="I116" i="1"/>
  <c r="I115" i="1" s="1"/>
  <c r="I124" i="1"/>
  <c r="I123" i="1" s="1"/>
  <c r="I122" i="1" s="1"/>
  <c r="I121" i="1" s="1"/>
  <c r="I120" i="1" s="1"/>
  <c r="I119" i="1" s="1"/>
  <c r="I131" i="1"/>
  <c r="I130" i="1" s="1"/>
  <c r="I129" i="1" s="1"/>
  <c r="I128" i="1" s="1"/>
  <c r="I154" i="1"/>
  <c r="I153" i="1" s="1"/>
  <c r="I152" i="1" s="1"/>
  <c r="I151" i="1" s="1"/>
  <c r="I169" i="1"/>
  <c r="I168" i="1" s="1"/>
  <c r="I167" i="1" s="1"/>
  <c r="I181" i="1"/>
  <c r="I180" i="1" s="1"/>
  <c r="I179" i="1" s="1"/>
  <c r="I185" i="1"/>
  <c r="I184" i="1" s="1"/>
  <c r="I183" i="1" s="1"/>
  <c r="I194" i="1"/>
  <c r="I193" i="1" s="1"/>
  <c r="I198" i="1"/>
  <c r="I197" i="1" s="1"/>
  <c r="I196" i="1" s="1"/>
  <c r="I209" i="1"/>
  <c r="I208" i="1" s="1"/>
  <c r="I207" i="1" s="1"/>
  <c r="I206" i="1" s="1"/>
  <c r="I205" i="1" s="1"/>
  <c r="I217" i="1"/>
  <c r="I216" i="1" s="1"/>
  <c r="I220" i="1"/>
  <c r="I219" i="1" s="1"/>
  <c r="I226" i="1"/>
  <c r="I225" i="1" s="1"/>
  <c r="I224" i="1" s="1"/>
  <c r="I223" i="1" s="1"/>
  <c r="I231" i="1"/>
  <c r="I230" i="1" s="1"/>
  <c r="I229" i="1" s="1"/>
  <c r="I233" i="1"/>
  <c r="I241" i="1"/>
  <c r="I240" i="1" s="1"/>
  <c r="I242" i="1"/>
  <c r="I245" i="1"/>
  <c r="I244" i="1" s="1"/>
  <c r="I246" i="1"/>
  <c r="I256" i="1"/>
  <c r="I255" i="1" s="1"/>
  <c r="I254" i="1" s="1"/>
  <c r="I259" i="1"/>
  <c r="I258" i="1" s="1"/>
  <c r="I260" i="1"/>
  <c r="I265" i="1"/>
  <c r="I264" i="1" s="1"/>
  <c r="I263" i="1" s="1"/>
  <c r="I262" i="1" s="1"/>
  <c r="I287" i="1"/>
  <c r="I286" i="1" s="1"/>
  <c r="I285" i="1" s="1"/>
  <c r="I284" i="1" s="1"/>
  <c r="I292" i="1"/>
  <c r="I291" i="1" s="1"/>
  <c r="I295" i="1"/>
  <c r="I294" i="1" s="1"/>
  <c r="I296" i="1"/>
  <c r="J88" i="1"/>
  <c r="J73" i="1"/>
  <c r="J69" i="1"/>
  <c r="J61" i="1"/>
  <c r="J52" i="1"/>
  <c r="J44" i="1"/>
  <c r="J30" i="1"/>
  <c r="J27" i="1"/>
  <c r="J21" i="1"/>
  <c r="I127" i="1" l="1"/>
  <c r="I126" i="1" s="1"/>
  <c r="I166" i="1"/>
  <c r="J43" i="1"/>
  <c r="J60" i="1"/>
  <c r="J20" i="1"/>
  <c r="J29" i="1"/>
  <c r="J51" i="1"/>
  <c r="J68" i="1"/>
  <c r="J87" i="1"/>
  <c r="J101" i="1"/>
  <c r="J115" i="1"/>
  <c r="J130" i="1"/>
  <c r="J168" i="1"/>
  <c r="J184" i="1"/>
  <c r="J197" i="1"/>
  <c r="J216" i="1"/>
  <c r="J240" i="1"/>
  <c r="J244" i="1"/>
  <c r="J258" i="1"/>
  <c r="J264" i="1"/>
  <c r="J290" i="1"/>
  <c r="J268" i="1"/>
  <c r="J299" i="1"/>
  <c r="J26" i="1"/>
  <c r="J72" i="1"/>
  <c r="J112" i="1"/>
  <c r="J123" i="1"/>
  <c r="J153" i="1"/>
  <c r="J180" i="1"/>
  <c r="J193" i="1"/>
  <c r="J208" i="1"/>
  <c r="J219" i="1"/>
  <c r="J230" i="1"/>
  <c r="J255" i="1"/>
  <c r="J286" i="1"/>
  <c r="J294" i="1"/>
  <c r="K268" i="1"/>
  <c r="K299" i="1"/>
  <c r="K147" i="1"/>
  <c r="K138" i="1" s="1"/>
  <c r="J147" i="1"/>
  <c r="J138" i="1" s="1"/>
  <c r="J225" i="1"/>
  <c r="I290" i="1"/>
  <c r="I289" i="1" s="1"/>
  <c r="J291" i="1"/>
  <c r="I253" i="1"/>
  <c r="I239" i="1"/>
  <c r="I222" i="1"/>
  <c r="I228" i="1"/>
  <c r="I215" i="1"/>
  <c r="I213" i="1" s="1"/>
  <c r="I212" i="1" s="1"/>
  <c r="I111" i="1"/>
  <c r="I110" i="1" s="1"/>
  <c r="I109" i="1" s="1"/>
  <c r="I238" i="1" l="1"/>
  <c r="I237" i="1" s="1"/>
  <c r="I118" i="1"/>
  <c r="I278" i="1"/>
  <c r="I277" i="1" s="1"/>
  <c r="J289" i="1"/>
  <c r="J239" i="1"/>
  <c r="J25" i="1"/>
  <c r="J24" i="1" s="1"/>
  <c r="J23" i="1" s="1"/>
  <c r="J215" i="1"/>
  <c r="J213" i="1" s="1"/>
  <c r="J111" i="1"/>
  <c r="J110" i="1" s="1"/>
  <c r="J122" i="1"/>
  <c r="J121" i="1" s="1"/>
  <c r="K298" i="1"/>
  <c r="J254" i="1"/>
  <c r="J263" i="1"/>
  <c r="J224" i="1"/>
  <c r="K267" i="1"/>
  <c r="J285" i="1"/>
  <c r="J284" i="1" s="1"/>
  <c r="J229" i="1"/>
  <c r="J207" i="1"/>
  <c r="J179" i="1"/>
  <c r="J152" i="1"/>
  <c r="J71" i="1"/>
  <c r="J298" i="1"/>
  <c r="J267" i="1"/>
  <c r="J196" i="1"/>
  <c r="J183" i="1"/>
  <c r="J167" i="1"/>
  <c r="J129" i="1"/>
  <c r="J100" i="1"/>
  <c r="J86" i="1"/>
  <c r="J67" i="1"/>
  <c r="J50" i="1"/>
  <c r="J19" i="1"/>
  <c r="J59" i="1"/>
  <c r="J42" i="1"/>
  <c r="I214" i="1"/>
  <c r="I211" i="1"/>
  <c r="I204" i="1" s="1"/>
  <c r="J166" i="1" l="1"/>
  <c r="I236" i="1"/>
  <c r="I235" i="1" s="1"/>
  <c r="J214" i="1"/>
  <c r="J222" i="1"/>
  <c r="J223" i="1"/>
  <c r="J212" i="1"/>
  <c r="J41" i="1"/>
  <c r="J33" i="1" s="1"/>
  <c r="J58" i="1"/>
  <c r="J18" i="1"/>
  <c r="J151" i="1"/>
  <c r="J206" i="1"/>
  <c r="J228" i="1"/>
  <c r="J278" i="1"/>
  <c r="J262" i="1"/>
  <c r="J66" i="1"/>
  <c r="J85" i="1"/>
  <c r="J97" i="1"/>
  <c r="J96" i="1" s="1"/>
  <c r="J99" i="1"/>
  <c r="J128" i="1"/>
  <c r="J253" i="1"/>
  <c r="J120" i="1"/>
  <c r="J109" i="1"/>
  <c r="J238" i="1" l="1"/>
  <c r="J127" i="1"/>
  <c r="J126" i="1" s="1"/>
  <c r="J211" i="1"/>
  <c r="J98" i="1"/>
  <c r="J84" i="1"/>
  <c r="J119" i="1"/>
  <c r="J65" i="1"/>
  <c r="J17" i="1"/>
  <c r="J57" i="1"/>
  <c r="J205" i="1"/>
  <c r="K265" i="1"/>
  <c r="J118" i="1" l="1"/>
  <c r="J32" i="1"/>
  <c r="J56" i="1"/>
  <c r="J16" i="1"/>
  <c r="J277" i="1"/>
  <c r="J237" i="1"/>
  <c r="K264" i="1"/>
  <c r="J64" i="1"/>
  <c r="J63" i="1" s="1"/>
  <c r="J204" i="1"/>
  <c r="J83" i="1"/>
  <c r="J82" i="1" s="1"/>
  <c r="I52" i="1"/>
  <c r="K52" i="1"/>
  <c r="I51" i="1" l="1"/>
  <c r="J236" i="1"/>
  <c r="J95" i="1"/>
  <c r="K51" i="1"/>
  <c r="K263" i="1"/>
  <c r="J55" i="1"/>
  <c r="K155" i="1"/>
  <c r="K50" i="1" l="1"/>
  <c r="J54" i="1"/>
  <c r="J15" i="1" s="1"/>
  <c r="K262" i="1"/>
  <c r="J235" i="1"/>
  <c r="I50" i="1"/>
  <c r="K131" i="1"/>
  <c r="J14" i="1" l="1"/>
  <c r="K130" i="1"/>
  <c r="K198" i="1"/>
  <c r="K129" i="1" l="1"/>
  <c r="K287" i="1"/>
  <c r="K286" i="1" l="1"/>
  <c r="K128" i="1"/>
  <c r="K124" i="1"/>
  <c r="K123" i="1" l="1"/>
  <c r="K122" i="1" s="1"/>
  <c r="K285" i="1"/>
  <c r="K284" i="1" s="1"/>
  <c r="K121" i="1" l="1"/>
  <c r="K185" i="1"/>
  <c r="K120" i="1" l="1"/>
  <c r="K220" i="1"/>
  <c r="K217" i="1"/>
  <c r="K102" i="1"/>
  <c r="I100" i="1"/>
  <c r="K27" i="1"/>
  <c r="I27" i="1"/>
  <c r="K26" i="1" l="1"/>
  <c r="I26" i="1"/>
  <c r="I99" i="1"/>
  <c r="K216" i="1"/>
  <c r="K101" i="1"/>
  <c r="K219" i="1"/>
  <c r="K119" i="1"/>
  <c r="I97" i="1"/>
  <c r="I96" i="1" s="1"/>
  <c r="K215" i="1" l="1"/>
  <c r="K214" i="1" s="1"/>
  <c r="K100" i="1"/>
  <c r="I98" i="1"/>
  <c r="I88" i="1"/>
  <c r="K88" i="1"/>
  <c r="K69" i="1"/>
  <c r="I69" i="1"/>
  <c r="K213" i="1" l="1"/>
  <c r="K212" i="1" s="1"/>
  <c r="I68" i="1"/>
  <c r="K87" i="1"/>
  <c r="K68" i="1"/>
  <c r="I87" i="1"/>
  <c r="K99" i="1"/>
  <c r="K97" i="1"/>
  <c r="K96" i="1" s="1"/>
  <c r="K154" i="1"/>
  <c r="K153" i="1" l="1"/>
  <c r="K98" i="1"/>
  <c r="I86" i="1"/>
  <c r="K67" i="1"/>
  <c r="K86" i="1"/>
  <c r="I67" i="1"/>
  <c r="K85" i="1" l="1"/>
  <c r="I85" i="1"/>
  <c r="K152" i="1"/>
  <c r="K151" i="1" l="1"/>
  <c r="K127" i="1" s="1"/>
  <c r="I84" i="1"/>
  <c r="K84" i="1"/>
  <c r="K30" i="1"/>
  <c r="K296" i="1"/>
  <c r="K295" i="1"/>
  <c r="K260" i="1"/>
  <c r="K246" i="1"/>
  <c r="K294" i="1" l="1"/>
  <c r="K83" i="1"/>
  <c r="K82" i="1" s="1"/>
  <c r="I83" i="1"/>
  <c r="I82" i="1" s="1"/>
  <c r="I29" i="1"/>
  <c r="K29" i="1"/>
  <c r="K259" i="1"/>
  <c r="K245" i="1"/>
  <c r="K258" i="1" l="1"/>
  <c r="K126" i="1"/>
  <c r="K244" i="1"/>
  <c r="K25" i="1"/>
  <c r="I25" i="1"/>
  <c r="K169" i="1"/>
  <c r="I24" i="1" l="1"/>
  <c r="K24" i="1"/>
  <c r="K168" i="1"/>
  <c r="K292" i="1"/>
  <c r="K256" i="1"/>
  <c r="K242" i="1"/>
  <c r="K241" i="1"/>
  <c r="K240" i="1" l="1"/>
  <c r="K290" i="1"/>
  <c r="K289" i="1" s="1"/>
  <c r="K278" i="1" s="1"/>
  <c r="K167" i="1"/>
  <c r="K23" i="1"/>
  <c r="I23" i="1"/>
  <c r="K255" i="1"/>
  <c r="K291" i="1"/>
  <c r="K277" i="1" l="1"/>
  <c r="K254" i="1"/>
  <c r="K239" i="1"/>
  <c r="K233" i="1"/>
  <c r="K231" i="1"/>
  <c r="K226" i="1"/>
  <c r="K209" i="1"/>
  <c r="K197" i="1"/>
  <c r="K194" i="1"/>
  <c r="K184" i="1"/>
  <c r="K181" i="1"/>
  <c r="K116" i="1"/>
  <c r="K113" i="1"/>
  <c r="K73" i="1"/>
  <c r="I73" i="1"/>
  <c r="K61" i="1"/>
  <c r="I61" i="1"/>
  <c r="K44" i="1"/>
  <c r="I44" i="1"/>
  <c r="K21" i="1"/>
  <c r="I21" i="1"/>
  <c r="K20" i="1" l="1"/>
  <c r="K19" i="1" s="1"/>
  <c r="K60" i="1"/>
  <c r="K72" i="1"/>
  <c r="K183" i="1"/>
  <c r="I20" i="1"/>
  <c r="I43" i="1"/>
  <c r="I60" i="1"/>
  <c r="I72" i="1"/>
  <c r="K112" i="1"/>
  <c r="K180" i="1"/>
  <c r="K193" i="1"/>
  <c r="K208" i="1"/>
  <c r="K230" i="1"/>
  <c r="K253" i="1"/>
  <c r="K238" i="1" s="1"/>
  <c r="K43" i="1"/>
  <c r="K115" i="1"/>
  <c r="K196" i="1"/>
  <c r="K225" i="1"/>
  <c r="I19" i="1" l="1"/>
  <c r="K111" i="1"/>
  <c r="K110" i="1" s="1"/>
  <c r="K224" i="1"/>
  <c r="K42" i="1"/>
  <c r="K229" i="1"/>
  <c r="K207" i="1"/>
  <c r="K179" i="1"/>
  <c r="K166" i="1" s="1"/>
  <c r="I71" i="1"/>
  <c r="I59" i="1"/>
  <c r="I42" i="1"/>
  <c r="I41" i="1" s="1"/>
  <c r="K71" i="1"/>
  <c r="K59" i="1"/>
  <c r="I95" i="1"/>
  <c r="K18" i="1"/>
  <c r="K222" i="1" l="1"/>
  <c r="K211" i="1" s="1"/>
  <c r="I18" i="1"/>
  <c r="K66" i="1"/>
  <c r="K17" i="1"/>
  <c r="K58" i="1"/>
  <c r="I33" i="1"/>
  <c r="I58" i="1"/>
  <c r="I66" i="1"/>
  <c r="K118" i="1"/>
  <c r="K206" i="1"/>
  <c r="K228" i="1"/>
  <c r="K237" i="1"/>
  <c r="K109" i="1"/>
  <c r="K41" i="1"/>
  <c r="K33" i="1" s="1"/>
  <c r="K223" i="1"/>
  <c r="I17" i="1" l="1"/>
  <c r="I16" i="1" s="1"/>
  <c r="K236" i="1"/>
  <c r="K205" i="1"/>
  <c r="K204" i="1" s="1"/>
  <c r="I65" i="1"/>
  <c r="I57" i="1"/>
  <c r="K57" i="1"/>
  <c r="K16" i="1"/>
  <c r="K65" i="1"/>
  <c r="K64" i="1" l="1"/>
  <c r="K63" i="1" s="1"/>
  <c r="I32" i="1"/>
  <c r="K95" i="1"/>
  <c r="K32" i="1"/>
  <c r="K56" i="1"/>
  <c r="I56" i="1"/>
  <c r="I64" i="1"/>
  <c r="I63" i="1" s="1"/>
  <c r="K235" i="1"/>
  <c r="I55" i="1" l="1"/>
  <c r="K55" i="1"/>
  <c r="K54" i="1" l="1"/>
  <c r="I54" i="1"/>
  <c r="I15" i="1" l="1"/>
  <c r="I14" i="1" s="1"/>
  <c r="K15" i="1"/>
  <c r="K14" i="1" s="1"/>
  <c r="H313" i="1"/>
  <c r="H305" i="1" s="1"/>
  <c r="H304" i="1" s="1"/>
  <c r="H303" i="1" s="1"/>
  <c r="H14" i="1" s="1"/>
</calcChain>
</file>

<file path=xl/sharedStrings.xml><?xml version="1.0" encoding="utf-8"?>
<sst xmlns="http://schemas.openxmlformats.org/spreadsheetml/2006/main" count="1431" uniqueCount="261">
  <si>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</si>
  <si>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</si>
  <si>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</si>
  <si>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</si>
  <si>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</si>
  <si>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</si>
  <si>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</si>
  <si>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</si>
  <si>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</si>
  <si>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</si>
  <si>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</si>
  <si>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</si>
  <si>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</si>
  <si>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</si>
  <si>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</si>
  <si>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</si>
  <si>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</si>
  <si>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</si>
  <si>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</si>
  <si>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</si>
  <si>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</si>
  <si>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</si>
  <si>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</si>
  <si>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</si>
  <si>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</si>
  <si>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</si>
  <si>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</si>
  <si>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</si>
  <si>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</si>
  <si>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</si>
  <si>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</si>
  <si>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</si>
  <si>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</si>
  <si>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</si>
  <si>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</si>
  <si>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</si>
  <si>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</si>
  <si>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</si>
  <si>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</si>
  <si>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</si>
  <si>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</si>
  <si>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</si>
  <si>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</si>
  <si>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</si>
  <si>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</si>
  <si>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</si>
  <si>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</si>
  <si>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</si>
  <si>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</si>
  <si>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</si>
  <si>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</si>
  <si>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</si>
  <si>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</si>
  <si>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</si>
  <si>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</si>
  <si>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</si>
  <si>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</si>
  <si>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</si>
  <si>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</si>
  <si>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</si>
  <si>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</si>
  <si>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</si>
  <si>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</si>
  <si>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</si>
  <si>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</si>
  <si>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</si>
  <si>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</si>
  <si>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</si>
  <si>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</si>
  <si>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</si>
  <si>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</si>
  <si>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Предоставление социальной помощи женщинам, состоящим на учете по беременности и родам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</si>
  <si>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</si>
  <si>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</si>
  <si>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</si>
  <si>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</si>
  <si>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</si>
  <si>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</si>
  <si>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</si>
  <si>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</si>
  <si>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</si>
  <si>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</si>
  <si>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</si>
  <si>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</si>
  <si>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</si>
  <si>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</si>
  <si>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</si>
  <si>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</si>
  <si>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</si>
  <si>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</si>
  <si>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</si>
  <si>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</si>
  <si>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</si>
  <si>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</si>
  <si>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</si>
  <si>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</si>
  <si>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</si>
  <si>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</si>
  <si>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</si>
  <si>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</si>
  <si>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</si>
  <si>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</si>
  <si>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</si>
  <si>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</si>
  <si>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</si>
  <si>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</si>
  <si>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</si>
  <si>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</si>
  <si>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Поддержка муниципальных программ формирования современной городской среды</t>
  </si>
  <si>
    <t>Приложение 3</t>
  </si>
  <si>
    <t xml:space="preserve">  к решению Совета городского поселения "Печора" 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</si>
  <si>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</si>
  <si>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"Жилье, жилищно-коммунальное хозяйство и территориальное развитие"</t>
  </si>
  <si>
    <t>03 3 12 S2220</t>
  </si>
  <si>
    <t>12 0 00 00000</t>
  </si>
  <si>
    <t>12 1 00 00000</t>
  </si>
  <si>
    <t>12 1 F2 55550</t>
  </si>
  <si>
    <t>11 0 00 00000</t>
  </si>
  <si>
    <t>11 0 01 00000</t>
  </si>
  <si>
    <t>11 0 02 00000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</si>
  <si>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</si>
  <si>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</si>
  <si>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05 0 11 S2690</t>
  </si>
  <si>
    <t>05 0 21 S2690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</si>
  <si>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</si>
  <si>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</si>
  <si>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</si>
  <si>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</si>
  <si>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</si>
  <si>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</si>
  <si>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</si>
  <si>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</si>
  <si>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</si>
  <si>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</si>
  <si>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</si>
  <si>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</si>
  <si>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</si>
  <si>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</si>
  <si>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</si>
  <si>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</si>
  <si>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</si>
  <si>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</si>
  <si>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</si>
  <si>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</si>
  <si>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</si>
  <si>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</si>
  <si>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</si>
  <si>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</si>
  <si>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</si>
  <si>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</si>
  <si>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</si>
  <si>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</si>
  <si>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</si>
  <si>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</si>
  <si>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</si>
  <si>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05 0 13 00000</t>
  </si>
  <si>
    <t xml:space="preserve">Разработка проекта планировки и проекта межевания территории ГП "Печора" </t>
  </si>
  <si>
    <t>Подпрограмма "Улучшение состояния жилищно – коммунального комплекса"</t>
  </si>
  <si>
    <t>Муниципальная программа "Развитие культуры и туризма"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</si>
  <si>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</si>
  <si>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2025 год</t>
  </si>
  <si>
    <t>03 3 14 10000</t>
  </si>
  <si>
    <t>03 3 12 10000</t>
  </si>
  <si>
    <t>03 2 25 10000</t>
  </si>
  <si>
    <t>03 1 11 10000</t>
  </si>
  <si>
    <t>10 4 31 10000</t>
  </si>
  <si>
    <t>12 1 F2 00000</t>
  </si>
  <si>
    <t>Региональный проект «Формирование комфортной городской среды»</t>
  </si>
  <si>
    <t>10 1 11 10000</t>
  </si>
  <si>
    <t>11 0 01 10000</t>
  </si>
  <si>
    <t>11 0 02 10000</t>
  </si>
  <si>
    <t>Оказание муниципальных услуг (выполнение работ) музеями и библиотеками</t>
  </si>
  <si>
    <t>05 0 11 10000</t>
  </si>
  <si>
    <t>Субсидии на  укрепление материально-технической базы муниципальных учреждений</t>
  </si>
  <si>
    <t>05 0 21 10000</t>
  </si>
  <si>
    <t>12 1 22 00000</t>
  </si>
  <si>
    <t>Реализация проектов инициативного бюджетирования в сфере благоустройства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</si>
  <si>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</si>
  <si>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12 1 13 S2260</t>
  </si>
  <si>
    <t>12 1 13 00000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</si>
  <si>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</si>
  <si>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</si>
  <si>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Создание условий для массового отдыха жителей МО МР "Печора"</t>
  </si>
  <si>
    <t>05 0 23 00000</t>
  </si>
  <si>
    <t>05 0 23 10000</t>
  </si>
  <si>
    <t>2026 год</t>
  </si>
  <si>
    <t>Ведомственная структура расходов бюджета  муниципального образования городского поселения "Печора" на 2024 год и плановый период 2025 и 2026 годов</t>
  </si>
  <si>
    <t>99 0 00 25520</t>
  </si>
  <si>
    <t>Озеленение</t>
  </si>
  <si>
    <t>05 0 24 00000</t>
  </si>
  <si>
    <t>05 0 24 10000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</si>
  <si>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</si>
  <si>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Региональный проект «Культурная среда»</t>
  </si>
  <si>
    <t>05 0 А1 00000</t>
  </si>
  <si>
    <t>Муниципальная программа «Формирование комфортной городской среды муниципального образования городского поселения «Печора» на 2018-2026 годы</t>
  </si>
  <si>
    <t>Условно утвержденные расходы</t>
  </si>
  <si>
    <t xml:space="preserve">  12 1 22 S2300
</t>
  </si>
  <si>
    <t xml:space="preserve">Реализация народных проектов в сфере благоустройства, прошедших отбор в рамках проекта "Народный бюджет"
</t>
  </si>
  <si>
    <t>05 0 A1 55900</t>
  </si>
  <si>
    <t>99 0 00 25020</t>
  </si>
  <si>
    <t>Создание условий для функционирования муниципальных учреждений (организаций)</t>
  </si>
  <si>
    <t>08 0 00 00000</t>
  </si>
  <si>
    <t>08 2 00 00000</t>
  </si>
  <si>
    <t>08 2 12 00000</t>
  </si>
  <si>
    <t>Обустройство и ремонт пожарных водоемов</t>
  </si>
  <si>
    <t>08 2 12 74100</t>
  </si>
  <si>
    <t>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</si>
  <si>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 xml:space="preserve">200 </t>
  </si>
  <si>
    <t>Муниципальная программа "Безопасность жизнедеятельности населения"</t>
  </si>
  <si>
    <t>Муниципальная программа "Строительство и ремонт пешеходных тротуаров на территории городского поселения "Печора"</t>
  </si>
  <si>
    <t>14 0 00 00000</t>
  </si>
  <si>
    <t>14 0 11 00000</t>
  </si>
  <si>
    <t>14 0 11 S2530</t>
  </si>
  <si>
    <t>Реализация отдельных мероприятий (проектов) в сфере благоустройства</t>
  </si>
  <si>
    <t>от 22 декабря 2023 года № 5-13/115</t>
  </si>
  <si>
    <t>изменения</t>
  </si>
  <si>
    <t>Субсидии юридическим лицам, индивидуальным предпринимателям, а также физическим лицам - производителям товаров, работ, услуг, на возмещение затрат, связанных с выполнением работ (услуг) в отношении объектов благоустройства, находящихся на территории городского поселения «Печора»</t>
  </si>
  <si>
    <t>99 0 00 25200</t>
  </si>
  <si>
    <t>05 0 12 00000</t>
  </si>
  <si>
    <t>05 0 12 10000</t>
  </si>
  <si>
    <t>Укрепление материально-технической базы муниципальных учреждений</t>
  </si>
  <si>
    <t>Сумма (тыс.рублей)</t>
  </si>
  <si>
    <t>14 0 11 10000</t>
  </si>
  <si>
    <t>Строительство и ремонт пешеходных тротуаров на территории городского поселения «Печора»</t>
  </si>
  <si>
    <t>Оплата муниципальными учреждениями расходов по коммунальным услугам</t>
  </si>
  <si>
    <t>99 0 00 25030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</si>
  <si>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</si>
  <si>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99 0 00 91060</t>
  </si>
  <si>
    <t>99 0 00 15360</t>
  </si>
  <si>
    <t>Реализация мероприятий по благоустройству территории городского поселения «Печора»</t>
  </si>
  <si>
    <t>12 1 15 00000</t>
  </si>
  <si>
    <t>12 1 15 10000</t>
  </si>
  <si>
    <t>Реализация мероприятий, направленных на исполнение наказов избирателей</t>
  </si>
  <si>
    <t>12 1 22 92724</t>
  </si>
  <si>
    <t xml:space="preserve">Иные бюджетные ассигнования
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</si>
  <si>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</si>
  <si>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>99 0 00 25410</t>
  </si>
  <si>
    <t>Мероприятия в области жилищного хозяйства</t>
  </si>
  <si>
    <t>Разработка проекта планировки и проекта межевания территории ГП "Печора"</t>
  </si>
  <si>
    <t>Софинансирование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предоставление которых в отчетном финансовом году осуществлялось за счет средств резервного фонда Правительства Республики Коми, и не использованных в 2023 году</t>
  </si>
  <si>
    <t>12 1 22 92801</t>
  </si>
  <si>
    <t>Приложение 2</t>
  </si>
  <si>
    <t>10 3 00 00000</t>
  </si>
  <si>
    <t>10 3 11 00000</t>
  </si>
  <si>
    <t>10 3 11 10000</t>
  </si>
  <si>
    <t>Проведение мероприятий, направленных на профилактику преступлений экстремистского и террористического характера</t>
  </si>
  <si>
    <t>Комитет по управлению муниципальной собственностью муниципального района "Печора"</t>
  </si>
  <si>
    <t>963</t>
  </si>
  <si>
    <t>07 0 00 00000</t>
  </si>
  <si>
    <t>Муниципальная  программа "Развитие системы муниципального управления"</t>
  </si>
  <si>
    <t>07 2 00 00000</t>
  </si>
  <si>
    <t>Подпрограмма "Управление муниципальным имуществом"</t>
  </si>
  <si>
    <t>07 2 32 00000</t>
  </si>
  <si>
    <t>07 2 32 10000</t>
  </si>
  <si>
    <t>Реализация прочих функций, связанных с муниципальным управлением</t>
  </si>
  <si>
    <t>Опашка минерализованных полос</t>
  </si>
  <si>
    <t>Обеспечение мероприятий по землеустройству и землепользованию</t>
  </si>
  <si>
    <t>99 0 00 24100</t>
  </si>
  <si>
    <t>Подпрограмма "Защита населения и территории муниципального района "Печора" от чрезвычайных ситуаций"</t>
  </si>
  <si>
    <t>Подпрограмма "Профилактика терроризма и экстремизма"</t>
  </si>
  <si>
    <t>от 20 декабря 2024 года № 5-19/148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</si>
</sst>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00"/>
    <numFmt numFmtId="166" formatCode="000\ 00\ 00"/>
    <numFmt numFmtId="167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49" fontId="8" fillId="0" borderId="5">
      <alignment horizontal="center" vertical="top" shrinkToFit="1"/>
    </xf>
    <xf numFmtId="0" fontId="8" fillId="0" borderId="5">
      <alignment horizontal="left" vertical="top" wrapText="1"/>
    </xf>
  </cellStyleXfs>
  <cellXfs count="12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167" fontId="6" fillId="0" borderId="0" xfId="0" applyNumberFormat="1" applyFont="1"/>
    <xf numFmtId="167" fontId="3" fillId="0" borderId="0" xfId="0" applyNumberFormat="1" applyFont="1" applyFill="1"/>
    <xf numFmtId="167" fontId="3" fillId="0" borderId="0" xfId="0" applyNumberFormat="1" applyFont="1" applyAlignme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167" fontId="10" fillId="5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/>
    </xf>
    <xf numFmtId="167" fontId="10" fillId="2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167" fontId="11" fillId="0" borderId="1" xfId="0" applyNumberFormat="1" applyFont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11" fillId="0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justify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/>
    </xf>
    <xf numFmtId="167" fontId="11" fillId="8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horizontal="right" vertical="center"/>
    </xf>
    <xf numFmtId="49" fontId="11" fillId="9" borderId="1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justify" vertical="top" wrapText="1"/>
    </xf>
    <xf numFmtId="49" fontId="12" fillId="6" borderId="1" xfId="0" applyNumberFormat="1" applyFont="1" applyFill="1" applyBorder="1" applyAlignment="1">
      <alignment horizontal="center" vertical="center" wrapText="1"/>
    </xf>
    <xf numFmtId="167" fontId="11" fillId="6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right" vertical="center"/>
    </xf>
    <xf numFmtId="49" fontId="12" fillId="3" borderId="1" xfId="0" applyNumberFormat="1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167" fontId="11" fillId="3" borderId="1" xfId="0" applyNumberFormat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horizontal="justify" vertical="top" wrapText="1"/>
    </xf>
    <xf numFmtId="0" fontId="11" fillId="3" borderId="1" xfId="0" applyNumberFormat="1" applyFont="1" applyFill="1" applyBorder="1" applyAlignment="1">
      <alignment horizontal="justify" vertical="top" wrapText="1"/>
    </xf>
    <xf numFmtId="167" fontId="11" fillId="4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justify" vertical="top" wrapText="1"/>
    </xf>
    <xf numFmtId="49" fontId="11" fillId="10" borderId="1" xfId="0" applyNumberFormat="1" applyFont="1" applyFill="1" applyBorder="1" applyAlignment="1">
      <alignment horizontal="center" vertical="center"/>
    </xf>
    <xf numFmtId="167" fontId="11" fillId="10" borderId="1" xfId="0" applyNumberFormat="1" applyFont="1" applyFill="1" applyBorder="1" applyAlignment="1">
      <alignment horizontal="right" vertical="center"/>
    </xf>
    <xf numFmtId="167" fontId="11" fillId="9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0" fontId="13" fillId="0" borderId="5" xfId="10" applyNumberFormat="1" applyFont="1" applyProtection="1">
      <alignment horizontal="left" vertical="top" wrapText="1"/>
    </xf>
    <xf numFmtId="167" fontId="10" fillId="3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vertical="top" wrapText="1"/>
    </xf>
    <xf numFmtId="0" fontId="11" fillId="3" borderId="1" xfId="0" applyNumberFormat="1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>
      <alignment horizontal="justify" vertical="center" wrapText="1"/>
    </xf>
    <xf numFmtId="0" fontId="11" fillId="3" borderId="1" xfId="0" applyNumberFormat="1" applyFont="1" applyFill="1" applyBorder="1" applyAlignment="1" applyProtection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0" fillId="7" borderId="1" xfId="0" applyNumberFormat="1" applyFont="1" applyFill="1" applyBorder="1" applyAlignment="1">
      <alignment horizontal="left" vertical="center" wrapText="1"/>
    </xf>
    <xf numFmtId="49" fontId="10" fillId="7" borderId="1" xfId="0" applyNumberFormat="1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justify" vertical="center" wrapText="1"/>
    </xf>
    <xf numFmtId="49" fontId="11" fillId="6" borderId="1" xfId="0" applyNumberFormat="1" applyFont="1" applyFill="1" applyBorder="1" applyAlignment="1">
      <alignment horizontal="left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justify" vertical="center" wrapText="1"/>
    </xf>
    <xf numFmtId="164" fontId="11" fillId="6" borderId="2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>
      <alignment horizontal="right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7" fontId="11" fillId="6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10" fillId="0" borderId="2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9" borderId="1" xfId="0" applyNumberFormat="1" applyFont="1" applyFill="1" applyBorder="1" applyAlignment="1">
      <alignment horizontal="left" vertical="top" wrapText="1"/>
    </xf>
    <xf numFmtId="0" fontId="11" fillId="0" borderId="0" xfId="0" applyFont="1"/>
    <xf numFmtId="167" fontId="10" fillId="0" borderId="1" xfId="0" applyNumberFormat="1" applyFont="1" applyBorder="1" applyAlignment="1">
      <alignment vertical="center"/>
    </xf>
    <xf numFmtId="167" fontId="10" fillId="5" borderId="1" xfId="0" applyNumberFormat="1" applyFont="1" applyFill="1" applyBorder="1" applyAlignment="1">
      <alignment vertical="center"/>
    </xf>
    <xf numFmtId="167" fontId="10" fillId="2" borderId="1" xfId="0" applyNumberFormat="1" applyFont="1" applyFill="1" applyBorder="1" applyAlignment="1">
      <alignment vertical="center"/>
    </xf>
    <xf numFmtId="167" fontId="11" fillId="0" borderId="1" xfId="0" applyNumberFormat="1" applyFont="1" applyBorder="1" applyAlignment="1">
      <alignment vertical="center"/>
    </xf>
    <xf numFmtId="167" fontId="11" fillId="8" borderId="1" xfId="0" applyNumberFormat="1" applyFont="1" applyFill="1" applyBorder="1" applyAlignment="1">
      <alignment vertical="center"/>
    </xf>
    <xf numFmtId="167" fontId="11" fillId="0" borderId="1" xfId="0" applyNumberFormat="1" applyFont="1" applyFill="1" applyBorder="1" applyAlignment="1">
      <alignment vertical="center"/>
    </xf>
    <xf numFmtId="167" fontId="11" fillId="2" borderId="1" xfId="0" applyNumberFormat="1" applyFont="1" applyFill="1" applyBorder="1" applyAlignment="1">
      <alignment vertical="center"/>
    </xf>
    <xf numFmtId="167" fontId="11" fillId="6" borderId="1" xfId="0" applyNumberFormat="1" applyFont="1" applyFill="1" applyBorder="1" applyAlignment="1">
      <alignment vertical="center" wrapText="1"/>
    </xf>
    <xf numFmtId="167" fontId="11" fillId="9" borderId="1" xfId="0" applyNumberFormat="1" applyFont="1" applyFill="1" applyBorder="1" applyAlignment="1">
      <alignment vertical="center"/>
    </xf>
    <xf numFmtId="167" fontId="11" fillId="6" borderId="1" xfId="0" applyNumberFormat="1" applyFont="1" applyFill="1" applyBorder="1" applyAlignment="1">
      <alignment vertical="center"/>
    </xf>
    <xf numFmtId="167" fontId="11" fillId="10" borderId="1" xfId="0" applyNumberFormat="1" applyFont="1" applyFill="1" applyBorder="1" applyAlignment="1">
      <alignment vertical="center"/>
    </xf>
    <xf numFmtId="167" fontId="10" fillId="0" borderId="6" xfId="0" applyNumberFormat="1" applyFont="1" applyBorder="1" applyAlignment="1">
      <alignment horizontal="center" vertical="center" wrapText="1"/>
    </xf>
    <xf numFmtId="167" fontId="10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</cellXfs>
  <cellStyles count="11">
    <cellStyle name="ex76" xfId="9" xr:uid="{00000000-0005-0000-0000-000000000000}"/>
    <cellStyle name="ex82" xfId="10" xr:uid="{00000000-0005-0000-0000-000001000000}"/>
    <cellStyle name="ex84" xfId="1" xr:uid="{00000000-0005-0000-0000-000002000000}"/>
    <cellStyle name="ex85" xfId="2" xr:uid="{00000000-0005-0000-0000-000003000000}"/>
    <cellStyle name="ex88" xfId="3" xr:uid="{00000000-0005-0000-0000-000004000000}"/>
    <cellStyle name="ex89" xfId="4" xr:uid="{00000000-0005-0000-0000-000005000000}"/>
    <cellStyle name="ex92" xfId="5" xr:uid="{00000000-0005-0000-0000-000006000000}"/>
    <cellStyle name="ex93" xfId="6" xr:uid="{00000000-0005-0000-0000-000007000000}"/>
    <cellStyle name="ex96" xfId="7" xr:uid="{00000000-0005-0000-0000-000008000000}"/>
    <cellStyle name="ex97" xfId="8" xr:uid="{00000000-0005-0000-0000-000009000000}"/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26.xml"/><Relationship Id="rId42" Type="http://schemas.openxmlformats.org/officeDocument/2006/relationships/revisionLog" Target="revisionLog8.xml"/><Relationship Id="rId47" Type="http://schemas.openxmlformats.org/officeDocument/2006/relationships/revisionLog" Target="revisionLog14.xml"/><Relationship Id="rId63" Type="http://schemas.openxmlformats.org/officeDocument/2006/relationships/revisionLog" Target="revisionLog40.xml"/><Relationship Id="rId68" Type="http://schemas.openxmlformats.org/officeDocument/2006/relationships/revisionLog" Target="revisionLog12.xml"/><Relationship Id="rId84" Type="http://schemas.openxmlformats.org/officeDocument/2006/relationships/revisionLog" Target="revisionLog56.xml"/><Relationship Id="rId89" Type="http://schemas.openxmlformats.org/officeDocument/2006/relationships/revisionLog" Target="revisionLog61.xml"/><Relationship Id="rId112" Type="http://schemas.openxmlformats.org/officeDocument/2006/relationships/revisionLog" Target="revisionLog79.xml"/><Relationship Id="rId107" Type="http://schemas.openxmlformats.org/officeDocument/2006/relationships/revisionLog" Target="revisionLog7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.xml"/><Relationship Id="rId53" Type="http://schemas.openxmlformats.org/officeDocument/2006/relationships/revisionLog" Target="revisionLog20.xml"/><Relationship Id="rId58" Type="http://schemas.openxmlformats.org/officeDocument/2006/relationships/revisionLog" Target="revisionLog35.xml"/><Relationship Id="rId74" Type="http://schemas.openxmlformats.org/officeDocument/2006/relationships/revisionLog" Target="revisionLog47.xml"/><Relationship Id="rId79" Type="http://schemas.openxmlformats.org/officeDocument/2006/relationships/revisionLog" Target="revisionLog52.xml"/><Relationship Id="rId102" Type="http://schemas.openxmlformats.org/officeDocument/2006/relationships/revisionLog" Target="revisionLog69.xml"/><Relationship Id="rId90" Type="http://schemas.openxmlformats.org/officeDocument/2006/relationships/revisionLog" Target="revisionLog62.xml"/><Relationship Id="rId95" Type="http://schemas.openxmlformats.org/officeDocument/2006/relationships/revisionLog" Target="revisionLog131.xml"/><Relationship Id="rId27" Type="http://schemas.openxmlformats.org/officeDocument/2006/relationships/revisionLog" Target="revisionLog27.xml"/><Relationship Id="rId43" Type="http://schemas.openxmlformats.org/officeDocument/2006/relationships/revisionLog" Target="revisionLog9.xml"/><Relationship Id="rId48" Type="http://schemas.openxmlformats.org/officeDocument/2006/relationships/revisionLog" Target="revisionLog1511.xml"/><Relationship Id="rId64" Type="http://schemas.openxmlformats.org/officeDocument/2006/relationships/revisionLog" Target="revisionLog41.xml"/><Relationship Id="rId69" Type="http://schemas.openxmlformats.org/officeDocument/2006/relationships/revisionLog" Target="revisionLog18.xml"/><Relationship Id="rId113" Type="http://schemas.openxmlformats.org/officeDocument/2006/relationships/revisionLog" Target="revisionLog80.xml"/><Relationship Id="rId51" Type="http://schemas.openxmlformats.org/officeDocument/2006/relationships/revisionLog" Target="revisionLog181.xml"/><Relationship Id="rId72" Type="http://schemas.openxmlformats.org/officeDocument/2006/relationships/revisionLog" Target="revisionLog45.xml"/><Relationship Id="rId80" Type="http://schemas.openxmlformats.org/officeDocument/2006/relationships/revisionLog" Target="revisionLog53.xml"/><Relationship Id="rId85" Type="http://schemas.openxmlformats.org/officeDocument/2006/relationships/revisionLog" Target="revisionLog57.xml"/><Relationship Id="rId93" Type="http://schemas.openxmlformats.org/officeDocument/2006/relationships/revisionLog" Target="revisionLog65.xml"/><Relationship Id="rId98" Type="http://schemas.openxmlformats.org/officeDocument/2006/relationships/revisionLog" Target="revisionLog111.xml"/><Relationship Id="rId33" Type="http://schemas.openxmlformats.org/officeDocument/2006/relationships/revisionLog" Target="revisionLog33.xml"/><Relationship Id="rId25" Type="http://schemas.openxmlformats.org/officeDocument/2006/relationships/revisionLog" Target="revisionLog25.xml"/><Relationship Id="rId38" Type="http://schemas.openxmlformats.org/officeDocument/2006/relationships/revisionLog" Target="revisionLog4.xml"/><Relationship Id="rId46" Type="http://schemas.openxmlformats.org/officeDocument/2006/relationships/revisionLog" Target="revisionLog1311.xml"/><Relationship Id="rId59" Type="http://schemas.openxmlformats.org/officeDocument/2006/relationships/revisionLog" Target="revisionLog36.xml"/><Relationship Id="rId67" Type="http://schemas.openxmlformats.org/officeDocument/2006/relationships/revisionLog" Target="revisionLog121.xml"/><Relationship Id="rId103" Type="http://schemas.openxmlformats.org/officeDocument/2006/relationships/revisionLog" Target="revisionLog70.xml"/><Relationship Id="rId108" Type="http://schemas.openxmlformats.org/officeDocument/2006/relationships/revisionLog" Target="revisionLog75.xml"/><Relationship Id="rId41" Type="http://schemas.openxmlformats.org/officeDocument/2006/relationships/revisionLog" Target="revisionLog7.xml"/><Relationship Id="rId54" Type="http://schemas.openxmlformats.org/officeDocument/2006/relationships/revisionLog" Target="revisionLog21.xml"/><Relationship Id="rId62" Type="http://schemas.openxmlformats.org/officeDocument/2006/relationships/revisionLog" Target="revisionLog39.xml"/><Relationship Id="rId70" Type="http://schemas.openxmlformats.org/officeDocument/2006/relationships/revisionLog" Target="revisionLog43.xml"/><Relationship Id="rId75" Type="http://schemas.openxmlformats.org/officeDocument/2006/relationships/revisionLog" Target="revisionLog48.xml"/><Relationship Id="rId83" Type="http://schemas.openxmlformats.org/officeDocument/2006/relationships/revisionLog" Target="revisionLog1111.xml"/><Relationship Id="rId88" Type="http://schemas.openxmlformats.org/officeDocument/2006/relationships/revisionLog" Target="revisionLog60.xml"/><Relationship Id="rId91" Type="http://schemas.openxmlformats.org/officeDocument/2006/relationships/revisionLog" Target="revisionLog63.xml"/><Relationship Id="rId96" Type="http://schemas.openxmlformats.org/officeDocument/2006/relationships/revisionLog" Target="revisionLog112.xml"/><Relationship Id="rId111" Type="http://schemas.openxmlformats.org/officeDocument/2006/relationships/revisionLog" Target="revisionLog78.xml"/><Relationship Id="rId28" Type="http://schemas.openxmlformats.org/officeDocument/2006/relationships/revisionLog" Target="revisionLog28.xml"/><Relationship Id="rId23" Type="http://schemas.openxmlformats.org/officeDocument/2006/relationships/revisionLog" Target="revisionLog23.xml"/><Relationship Id="rId36" Type="http://schemas.openxmlformats.org/officeDocument/2006/relationships/revisionLog" Target="revisionLog2.xml"/><Relationship Id="rId49" Type="http://schemas.openxmlformats.org/officeDocument/2006/relationships/revisionLog" Target="revisionLog16.xml"/><Relationship Id="rId57" Type="http://schemas.openxmlformats.org/officeDocument/2006/relationships/revisionLog" Target="revisionLog34.xml"/><Relationship Id="rId106" Type="http://schemas.openxmlformats.org/officeDocument/2006/relationships/revisionLog" Target="revisionLog73.xml"/><Relationship Id="rId114" Type="http://schemas.openxmlformats.org/officeDocument/2006/relationships/revisionLog" Target="revisionLog81.xml"/><Relationship Id="rId31" Type="http://schemas.openxmlformats.org/officeDocument/2006/relationships/revisionLog" Target="revisionLog31.xml"/><Relationship Id="rId44" Type="http://schemas.openxmlformats.org/officeDocument/2006/relationships/revisionLog" Target="revisionLog10.xml"/><Relationship Id="rId52" Type="http://schemas.openxmlformats.org/officeDocument/2006/relationships/revisionLog" Target="revisionLog19.xml"/><Relationship Id="rId60" Type="http://schemas.openxmlformats.org/officeDocument/2006/relationships/revisionLog" Target="revisionLog37.xml"/><Relationship Id="rId65" Type="http://schemas.openxmlformats.org/officeDocument/2006/relationships/revisionLog" Target="revisionLog42.xml"/><Relationship Id="rId73" Type="http://schemas.openxmlformats.org/officeDocument/2006/relationships/revisionLog" Target="revisionLog46.xml"/><Relationship Id="rId78" Type="http://schemas.openxmlformats.org/officeDocument/2006/relationships/revisionLog" Target="revisionLog51.xml"/><Relationship Id="rId81" Type="http://schemas.openxmlformats.org/officeDocument/2006/relationships/revisionLog" Target="revisionLog54.xml"/><Relationship Id="rId86" Type="http://schemas.openxmlformats.org/officeDocument/2006/relationships/revisionLog" Target="revisionLog58.xml"/><Relationship Id="rId94" Type="http://schemas.openxmlformats.org/officeDocument/2006/relationships/revisionLog" Target="revisionLog66.xml"/><Relationship Id="rId99" Type="http://schemas.openxmlformats.org/officeDocument/2006/relationships/revisionLog" Target="revisionLog1.xml"/><Relationship Id="rId101" Type="http://schemas.openxmlformats.org/officeDocument/2006/relationships/revisionLog" Target="revisionLog68.xml"/><Relationship Id="rId39" Type="http://schemas.openxmlformats.org/officeDocument/2006/relationships/revisionLog" Target="revisionLog5.xml"/><Relationship Id="rId109" Type="http://schemas.openxmlformats.org/officeDocument/2006/relationships/revisionLog" Target="revisionLog76.xml"/><Relationship Id="rId34" Type="http://schemas.openxmlformats.org/officeDocument/2006/relationships/revisionLog" Target="revisionLog11.xml"/><Relationship Id="rId50" Type="http://schemas.openxmlformats.org/officeDocument/2006/relationships/revisionLog" Target="revisionLog17.xml"/><Relationship Id="rId55" Type="http://schemas.openxmlformats.org/officeDocument/2006/relationships/revisionLog" Target="revisionLog22.xml"/><Relationship Id="rId76" Type="http://schemas.openxmlformats.org/officeDocument/2006/relationships/revisionLog" Target="revisionLog49.xml"/><Relationship Id="rId97" Type="http://schemas.openxmlformats.org/officeDocument/2006/relationships/revisionLog" Target="revisionLog13.xml"/><Relationship Id="rId104" Type="http://schemas.openxmlformats.org/officeDocument/2006/relationships/revisionLog" Target="revisionLog71.xml"/><Relationship Id="rId71" Type="http://schemas.openxmlformats.org/officeDocument/2006/relationships/revisionLog" Target="revisionLog44.xml"/><Relationship Id="rId92" Type="http://schemas.openxmlformats.org/officeDocument/2006/relationships/revisionLog" Target="revisionLog64.xml"/><Relationship Id="rId29" Type="http://schemas.openxmlformats.org/officeDocument/2006/relationships/revisionLog" Target="revisionLog29.xml"/><Relationship Id="rId24" Type="http://schemas.openxmlformats.org/officeDocument/2006/relationships/revisionLog" Target="revisionLog24.xml"/><Relationship Id="rId40" Type="http://schemas.openxmlformats.org/officeDocument/2006/relationships/revisionLog" Target="revisionLog6.xml"/><Relationship Id="rId45" Type="http://schemas.openxmlformats.org/officeDocument/2006/relationships/revisionLog" Target="revisionLog1211.xml"/><Relationship Id="rId66" Type="http://schemas.openxmlformats.org/officeDocument/2006/relationships/revisionLog" Target="revisionLog15.xml"/><Relationship Id="rId87" Type="http://schemas.openxmlformats.org/officeDocument/2006/relationships/revisionLog" Target="revisionLog59.xml"/><Relationship Id="rId110" Type="http://schemas.openxmlformats.org/officeDocument/2006/relationships/revisionLog" Target="revisionLog77.xml"/><Relationship Id="rId115" Type="http://schemas.openxmlformats.org/officeDocument/2006/relationships/revisionLog" Target="revisionLog82.xml"/><Relationship Id="rId61" Type="http://schemas.openxmlformats.org/officeDocument/2006/relationships/revisionLog" Target="revisionLog38.xml"/><Relationship Id="rId82" Type="http://schemas.openxmlformats.org/officeDocument/2006/relationships/revisionLog" Target="revisionLog55.xml"/><Relationship Id="rId35" Type="http://schemas.openxmlformats.org/officeDocument/2006/relationships/revisionLog" Target="revisionLog151.xml"/><Relationship Id="rId30" Type="http://schemas.openxmlformats.org/officeDocument/2006/relationships/revisionLog" Target="revisionLog30.xml"/><Relationship Id="rId56" Type="http://schemas.openxmlformats.org/officeDocument/2006/relationships/revisionLog" Target="revisionLog110.xml"/><Relationship Id="rId77" Type="http://schemas.openxmlformats.org/officeDocument/2006/relationships/revisionLog" Target="revisionLog50.xml"/><Relationship Id="rId100" Type="http://schemas.openxmlformats.org/officeDocument/2006/relationships/revisionLog" Target="revisionLog67.xml"/><Relationship Id="rId105" Type="http://schemas.openxmlformats.org/officeDocument/2006/relationships/revisionLog" Target="revisionLog7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C6308F9-6799-4B56-B224-4BC40FE00CCB}" diskRevisions="1" revisionId="2180" version="115">
  <header guid="{8A6F29B3-AEBA-41B6-8A9A-8FCC6A08EC0C}" dateTime="2024-02-28T16:41:05" maxSheetId="2" userName="Администратор" r:id="rId23">
    <sheetIdMap count="1">
      <sheetId val="1"/>
    </sheetIdMap>
  </header>
  <header guid="{C6C532FA-86AB-408C-AA73-FE0F16737037}" dateTime="2024-03-04T12:40:55" maxSheetId="2" userName="Администратор" r:id="rId24" minRId="318" maxRId="366">
    <sheetIdMap count="1">
      <sheetId val="1"/>
    </sheetIdMap>
  </header>
  <header guid="{6277409A-A00D-407E-8E38-127B832AC976}" dateTime="2024-03-07T10:01:31" maxSheetId="2" userName="Администратор" r:id="rId25" minRId="367" maxRId="369">
    <sheetIdMap count="1">
      <sheetId val="1"/>
    </sheetIdMap>
  </header>
  <header guid="{C88192CA-84B3-45D6-932A-34F912CF4207}" dateTime="2024-03-07T11:25:40" maxSheetId="2" userName="Администратор" r:id="rId26" minRId="370" maxRId="378">
    <sheetIdMap count="1">
      <sheetId val="1"/>
    </sheetIdMap>
  </header>
  <header guid="{09F52B22-9CC5-4321-B0B8-50068F119C64}" dateTime="2024-03-07T11:35:39" maxSheetId="2" userName="Администратор" r:id="rId27" minRId="382" maxRId="385">
    <sheetIdMap count="1">
      <sheetId val="1"/>
    </sheetIdMap>
  </header>
  <header guid="{D2290FCA-46F4-46E4-9445-E5EEEC9794DA}" dateTime="2024-03-07T11:36:45" maxSheetId="2" userName="Администратор" r:id="rId28" minRId="386" maxRId="387">
    <sheetIdMap count="1">
      <sheetId val="1"/>
    </sheetIdMap>
  </header>
  <header guid="{34C661A2-EACF-4C20-B937-1D43D1F81B5A}" dateTime="2024-03-07T11:42:04" maxSheetId="2" userName="Администратор" r:id="rId29">
    <sheetIdMap count="1">
      <sheetId val="1"/>
    </sheetIdMap>
  </header>
  <header guid="{45A8E5B0-9362-4214-A8F2-118F6A00816A}" dateTime="2024-03-07T11:42:23" maxSheetId="2" userName="Администратор" r:id="rId30" minRId="391" maxRId="393">
    <sheetIdMap count="1">
      <sheetId val="1"/>
    </sheetIdMap>
  </header>
  <header guid="{10F66F40-F202-48D6-A47A-BC6E647B4846}" dateTime="2024-03-07T11:52:17" maxSheetId="2" userName="Администратор" r:id="rId31" minRId="394" maxRId="395">
    <sheetIdMap count="1">
      <sheetId val="1"/>
    </sheetIdMap>
  </header>
  <header guid="{198DA404-9695-4101-9F00-274D73EDFB2A}" dateTime="2024-03-07T12:10:45" maxSheetId="2" userName="Администратор" r:id="rId32" minRId="396" maxRId="405">
    <sheetIdMap count="1">
      <sheetId val="1"/>
    </sheetIdMap>
  </header>
  <header guid="{F687DF5B-F5E2-4CDC-8143-CD27A83AD31B}" dateTime="2024-03-07T13:07:32" maxSheetId="2" userName="Администратор" r:id="rId33">
    <sheetIdMap count="1">
      <sheetId val="1"/>
    </sheetIdMap>
  </header>
  <header guid="{EA714B8D-E38E-40DE-86FD-110F2E1F73CB}" dateTime="2024-03-12T12:49:05" maxSheetId="2" userName="Zinovkina" r:id="rId34">
    <sheetIdMap count="1">
      <sheetId val="1"/>
    </sheetIdMap>
  </header>
  <header guid="{C48195AB-3DD3-4E58-88D5-FACF02D7B6E2}" dateTime="2024-03-12T12:49:16" maxSheetId="2" userName="Zinovkina" r:id="rId35">
    <sheetIdMap count="1">
      <sheetId val="1"/>
    </sheetIdMap>
  </header>
  <header guid="{D312255D-771C-4A41-80B6-7222440008CD}" dateTime="2024-03-27T09:49:29" maxSheetId="2" userName="Администратор" r:id="rId36" minRId="424" maxRId="678">
    <sheetIdMap count="1">
      <sheetId val="1"/>
    </sheetIdMap>
  </header>
  <header guid="{10C1EBB8-118B-4E08-918A-F3A48C5796D2}" dateTime="2024-03-27T09:52:13" maxSheetId="2" userName="Администратор" r:id="rId37" minRId="684" maxRId="705">
    <sheetIdMap count="1">
      <sheetId val="1"/>
    </sheetIdMap>
  </header>
  <header guid="{BD6A879B-7090-42F7-8A0E-48C051A6C018}" dateTime="2024-03-27T09:52:58" maxSheetId="2" userName="Администратор" r:id="rId38" minRId="710">
    <sheetIdMap count="1">
      <sheetId val="1"/>
    </sheetIdMap>
  </header>
  <header guid="{BD4CAFDD-EE8C-4FF5-BCE6-8609C6CDD4A2}" dateTime="2024-03-27T13:26:08" maxSheetId="2" userName="Администратор" r:id="rId39" minRId="711">
    <sheetIdMap count="1">
      <sheetId val="1"/>
    </sheetIdMap>
  </header>
  <header guid="{127125A3-72D1-4647-A22C-9D129A35E440}" dateTime="2024-07-10T10:35:20" maxSheetId="2" userName="Администратор" r:id="rId40" minRId="712" maxRId="772">
    <sheetIdMap count="1">
      <sheetId val="1"/>
    </sheetIdMap>
  </header>
  <header guid="{755DC84F-F217-49A2-9DC0-FF9BB77273C1}" dateTime="2024-07-10T11:21:13" maxSheetId="2" userName="Администратор" r:id="rId41" minRId="773" maxRId="777">
    <sheetIdMap count="1">
      <sheetId val="1"/>
    </sheetIdMap>
  </header>
  <header guid="{11CC4740-94C8-48CB-B4B5-52BDB3785723}" dateTime="2024-07-10T12:05:23" maxSheetId="2" userName="Администратор" r:id="rId42" minRId="778">
    <sheetIdMap count="1">
      <sheetId val="1"/>
    </sheetIdMap>
  </header>
  <header guid="{86550EC9-468C-43D1-8BDC-511BA71C6AC3}" dateTime="2024-08-23T10:42:29" maxSheetId="2" userName="Администратор" r:id="rId43" minRId="779" maxRId="780">
    <sheetIdMap count="1">
      <sheetId val="1"/>
    </sheetIdMap>
  </header>
  <header guid="{2B2E78D3-EF78-4EC5-A95B-CDDAA1DE20BA}" dateTime="2024-08-26T16:53:19" maxSheetId="2" userName="Администратор" r:id="rId44" minRId="781">
    <sheetIdMap count="1">
      <sheetId val="1"/>
    </sheetIdMap>
  </header>
  <header guid="{6A50226E-BCE5-42AA-AF2A-9BAC475D29FD}" dateTime="2024-08-27T09:31:51" maxSheetId="2" userName="Администратор" r:id="rId45" minRId="782" maxRId="832">
    <sheetIdMap count="1">
      <sheetId val="1"/>
    </sheetIdMap>
  </header>
  <header guid="{14189F9E-03F5-4871-A6FE-21E24771638C}" dateTime="2024-08-27T09:47:55" maxSheetId="2" userName="Администратор" r:id="rId46" minRId="836" maxRId="851">
    <sheetIdMap count="1">
      <sheetId val="1"/>
    </sheetIdMap>
  </header>
  <header guid="{60F33740-AC61-4DF1-9522-395FE51A0E24}" dateTime="2024-08-27T11:06:30" maxSheetId="2" userName="Администратор" r:id="rId47" minRId="852" maxRId="854">
    <sheetIdMap count="1">
      <sheetId val="1"/>
    </sheetIdMap>
  </header>
  <header guid="{62555805-D341-46EA-9B75-6BCF66CCEA0D}" dateTime="2024-08-27T16:45:27" maxSheetId="2" userName="Администратор" r:id="rId48">
    <sheetIdMap count="1">
      <sheetId val="1"/>
    </sheetIdMap>
  </header>
  <header guid="{6E008ADF-62D5-4378-B09C-2B44E55A35CE}" dateTime="2024-09-06T10:56:28" maxSheetId="2" userName="Лысакова" r:id="rId49" minRId="855">
    <sheetIdMap count="1">
      <sheetId val="1"/>
    </sheetIdMap>
  </header>
  <header guid="{2DA81D06-DC31-4C37-8F6F-E0A807B8C746}" dateTime="2024-09-06T14:09:29" maxSheetId="2" userName="Лысакова" r:id="rId50" minRId="859" maxRId="860">
    <sheetIdMap count="1">
      <sheetId val="1"/>
    </sheetIdMap>
  </header>
  <header guid="{DDF4BBA1-08DD-416F-8691-AE80F0D05A54}" dateTime="2024-09-06T14:15:08" maxSheetId="2" userName="Лысакова" r:id="rId51" minRId="861" maxRId="1139">
    <sheetIdMap count="1">
      <sheetId val="1"/>
    </sheetIdMap>
  </header>
  <header guid="{CB7B7148-9507-4840-9777-C9DDFBCD361B}" dateTime="2024-09-06T14:19:39" maxSheetId="2" userName="Лысакова" r:id="rId52" minRId="1140" maxRId="1422">
    <sheetIdMap count="1">
      <sheetId val="1"/>
    </sheetIdMap>
  </header>
  <header guid="{1DBAE2BE-7663-4EC0-A104-0299E1B63CCF}" dateTime="2024-09-06T14:44:04" maxSheetId="2" userName="Лысакова" r:id="rId53" minRId="1423" maxRId="1427">
    <sheetIdMap count="1">
      <sheetId val="1"/>
    </sheetIdMap>
  </header>
  <header guid="{84EC4F91-8178-45CA-B837-B8438809F4E0}" dateTime="2024-09-06T16:41:26" maxSheetId="2" userName="Лысакова" r:id="rId54" minRId="1428" maxRId="1431">
    <sheetIdMap count="1">
      <sheetId val="1"/>
    </sheetIdMap>
  </header>
  <header guid="{448CFD4D-AFF1-4BCE-9C1C-D8C6F8373E1B}" dateTime="2024-09-09T08:49:40" maxSheetId="2" userName="Лысакова" r:id="rId55">
    <sheetIdMap count="1">
      <sheetId val="1"/>
    </sheetIdMap>
  </header>
  <header guid="{72BBD294-D250-4782-9C3C-9A83409F95E0}" dateTime="2024-09-09T10:24:49" maxSheetId="2" userName="Zinovkina" r:id="rId56">
    <sheetIdMap count="1">
      <sheetId val="1"/>
    </sheetIdMap>
  </header>
  <header guid="{B0D899A9-EBA1-4A61-A1CC-0384E7418605}" dateTime="2024-09-09T10:41:13" maxSheetId="2" userName="Лысакова" r:id="rId57">
    <sheetIdMap count="1">
      <sheetId val="1"/>
    </sheetIdMap>
  </header>
  <header guid="{326B1D46-8D9A-4420-886D-B53F5B4D680C}" dateTime="2024-09-09T11:23:54" maxSheetId="2" userName="Лысакова" r:id="rId58" minRId="1442" maxRId="1463">
    <sheetIdMap count="1">
      <sheetId val="1"/>
    </sheetIdMap>
  </header>
  <header guid="{D29A3EA2-FD32-487A-A604-5389419008B6}" dateTime="2024-09-09T12:23:59" maxSheetId="2" userName="Лысакова" r:id="rId59" minRId="1464">
    <sheetIdMap count="1">
      <sheetId val="1"/>
    </sheetIdMap>
  </header>
  <header guid="{BAF07792-1028-4ECA-A594-BD93ADB7948E}" dateTime="2024-09-09T14:34:45" maxSheetId="2" userName="Лысакова" r:id="rId60" minRId="1465">
    <sheetIdMap count="1">
      <sheetId val="1"/>
    </sheetIdMap>
  </header>
  <header guid="{69816585-9A8B-4190-9383-95017CAAEAB0}" dateTime="2024-10-18T16:40:29" maxSheetId="2" userName="Администратор" r:id="rId61" minRId="1466" maxRId="1479">
    <sheetIdMap count="1">
      <sheetId val="1"/>
    </sheetIdMap>
  </header>
  <header guid="{00F8FBFD-F2EB-4D30-9638-9A43318B7582}" dateTime="2024-10-18T16:40:35" maxSheetId="2" userName="Администратор" r:id="rId62">
    <sheetIdMap count="1">
      <sheetId val="1"/>
    </sheetIdMap>
  </header>
  <header guid="{411A2B26-4699-4365-86EC-290B527F7AA8}" dateTime="2024-10-21T09:06:39" maxSheetId="2" userName="Администратор" r:id="rId63" minRId="1480">
    <sheetIdMap count="1">
      <sheetId val="1"/>
    </sheetIdMap>
  </header>
  <header guid="{65D30890-2685-4AEA-A248-B20615DF075D}" dateTime="2024-10-21T10:05:30" maxSheetId="2" userName="Администратор" r:id="rId64" minRId="1481" maxRId="1486">
    <sheetIdMap count="1">
      <sheetId val="1"/>
    </sheetIdMap>
  </header>
  <header guid="{314F3C7D-159B-47BD-8B39-B13A9602C594}" dateTime="2024-10-22T12:33:40" maxSheetId="2" userName="Администратор" r:id="rId65" minRId="1487" maxRId="1519">
    <sheetIdMap count="1">
      <sheetId val="1"/>
    </sheetIdMap>
  </header>
  <header guid="{58684E50-CDA5-4BD0-B4E4-B385AD44CB89}" dateTime="2024-10-22T15:43:33" maxSheetId="2" userName="Zinovkina" r:id="rId66" minRId="1520" maxRId="1521">
    <sheetIdMap count="1">
      <sheetId val="1"/>
    </sheetIdMap>
  </header>
  <header guid="{4E7F4738-2EF7-4517-BA0A-E56AA4148780}" dateTime="2024-10-22T15:45:00" maxSheetId="2" userName="Zinovkina" r:id="rId67">
    <sheetIdMap count="1">
      <sheetId val="1"/>
    </sheetIdMap>
  </header>
  <header guid="{B9DF1563-09EF-42AD-9EA5-23B32DACF511}" dateTime="2024-10-22T15:46:03" maxSheetId="2" userName="Zinovkina" r:id="rId68">
    <sheetIdMap count="1">
      <sheetId val="1"/>
    </sheetIdMap>
  </header>
  <header guid="{329F5C0A-628B-47B5-A28D-BDB4942B9570}" dateTime="2024-10-22T15:52:51" maxSheetId="2" userName="Zinovkina" r:id="rId69">
    <sheetIdMap count="1">
      <sheetId val="1"/>
    </sheetIdMap>
  </header>
  <header guid="{D913DD90-F1F3-4759-A833-37D55F19196E}" dateTime="2024-10-22T17:12:13" maxSheetId="2" userName="Администратор" r:id="rId70" minRId="1534" maxRId="1588">
    <sheetIdMap count="1">
      <sheetId val="1"/>
    </sheetIdMap>
  </header>
  <header guid="{9C264E69-3B35-4CE6-B8BB-23E71B2D4AD7}" dateTime="2024-10-22T18:36:27" maxSheetId="2" userName="Лысакова" r:id="rId71" minRId="1592" maxRId="1594">
    <sheetIdMap count="1">
      <sheetId val="1"/>
    </sheetIdMap>
  </header>
  <header guid="{771976F1-1BA9-4A33-9E6E-3508E8EB45CB}" dateTime="2024-10-22T18:41:22" maxSheetId="2" userName="Лысакова" r:id="rId72" minRId="1595" maxRId="1596">
    <sheetIdMap count="1">
      <sheetId val="1"/>
    </sheetIdMap>
  </header>
  <header guid="{1F04BDCA-1589-4166-9A7D-3793FE6AF11D}" dateTime="2024-10-22T18:47:11" maxSheetId="2" userName="Лысакова" r:id="rId73" minRId="1597" maxRId="1598">
    <sheetIdMap count="1">
      <sheetId val="1"/>
    </sheetIdMap>
  </header>
  <header guid="{3D9757EB-AF46-4BCB-83C8-7176D500B528}" dateTime="2024-10-22T18:53:35" maxSheetId="2" userName="Лысакова" r:id="rId74" minRId="1599">
    <sheetIdMap count="1">
      <sheetId val="1"/>
    </sheetIdMap>
  </header>
  <header guid="{EB002E46-F552-46A4-ABC4-DF36B90B2DF4}" dateTime="2024-10-22T18:53:49" maxSheetId="2" userName="Лысакова" r:id="rId75" minRId="1603" maxRId="1605">
    <sheetIdMap count="1">
      <sheetId val="1"/>
    </sheetIdMap>
  </header>
  <header guid="{CC378148-8724-434A-952E-BD297C7DCF0C}" dateTime="2024-10-23T12:39:05" maxSheetId="2" userName="Администратор" r:id="rId76" minRId="1606" maxRId="1794">
    <sheetIdMap count="1">
      <sheetId val="1"/>
    </sheetIdMap>
  </header>
  <header guid="{7D381F5B-5211-460E-B84A-528F84CE4657}" dateTime="2024-10-24T13:12:32" maxSheetId="2" userName="Лысакова" r:id="rId77" minRId="1795" maxRId="1811">
    <sheetIdMap count="1">
      <sheetId val="1"/>
    </sheetIdMap>
  </header>
  <header guid="{4D71DDCF-D494-4856-957A-0EE02EB37AAA}" dateTime="2024-10-24T13:13:37" maxSheetId="2" userName="Лысакова" r:id="rId78">
    <sheetIdMap count="1">
      <sheetId val="1"/>
    </sheetIdMap>
  </header>
  <header guid="{E68CF4CF-FD0E-4BE3-9551-CFC988746FFF}" dateTime="2024-10-24T16:35:31" maxSheetId="2" userName="Администратор" r:id="rId79">
    <sheetIdMap count="1">
      <sheetId val="1"/>
    </sheetIdMap>
  </header>
  <header guid="{4C1ED4EA-993C-402A-B136-EFDF376C88D2}" dateTime="2024-11-01T14:46:50" maxSheetId="2" userName="Лысакова" r:id="rId80" minRId="1821" maxRId="1824">
    <sheetIdMap count="1">
      <sheetId val="1"/>
    </sheetIdMap>
  </header>
  <header guid="{152AF1B2-D3F7-4BF6-8385-D5F9D9446F9A}" dateTime="2024-11-01T15:08:07" maxSheetId="2" userName="Лысакова" r:id="rId81" minRId="1830">
    <sheetIdMap count="1">
      <sheetId val="1"/>
    </sheetIdMap>
  </header>
  <header guid="{31D371AD-2E53-4732-AB1F-0CDE0123F23D}" dateTime="2024-11-02T14:32:58" maxSheetId="2" userName="Лысакова" r:id="rId82">
    <sheetIdMap count="1">
      <sheetId val="1"/>
    </sheetIdMap>
  </header>
  <header guid="{99FC086A-995F-4712-9907-FEA0AA7C8AD2}" dateTime="2024-11-05T10:58:39" maxSheetId="2" userName="Zinovkina" r:id="rId83">
    <sheetIdMap count="1">
      <sheetId val="1"/>
    </sheetIdMap>
  </header>
  <header guid="{688358A7-AB70-4C40-B364-940FE3F85BC2}" dateTime="2024-11-06T08:46:04" maxSheetId="2" userName="Лысакова" r:id="rId84">
    <sheetIdMap count="1">
      <sheetId val="1"/>
    </sheetIdMap>
  </header>
  <header guid="{9E2601FB-4767-4B22-9F6B-4E00B2C7E9BC}" dateTime="2024-11-07T18:56:55" maxSheetId="2" userName="Лысакова" r:id="rId85">
    <sheetIdMap count="1">
      <sheetId val="1"/>
    </sheetIdMap>
  </header>
  <header guid="{820C369F-088B-4FC5-A2B5-CB29E97A8D37}" dateTime="2024-12-02T12:37:07" maxSheetId="2" userName="Администратор" r:id="rId86" minRId="1855">
    <sheetIdMap count="1">
      <sheetId val="1"/>
    </sheetIdMap>
  </header>
  <header guid="{92B54A4F-8977-4770-A014-27739AB55926}" dateTime="2024-12-02T12:40:40" maxSheetId="2" userName="Администратор" r:id="rId87" minRId="1856" maxRId="1903">
    <sheetIdMap count="1">
      <sheetId val="1"/>
    </sheetIdMap>
  </header>
  <header guid="{B33589FF-6A28-4B31-9906-61C47829AECA}" dateTime="2024-12-02T15:02:01" maxSheetId="2" userName="Администратор" r:id="rId88" minRId="1904" maxRId="1909">
    <sheetIdMap count="1">
      <sheetId val="1"/>
    </sheetIdMap>
  </header>
  <header guid="{FF2720C9-555C-42B0-925F-04BA179920D8}" dateTime="2024-12-02T15:04:25" maxSheetId="2" userName="Администратор" r:id="rId89" minRId="1910" maxRId="1976">
    <sheetIdMap count="1">
      <sheetId val="1"/>
    </sheetIdMap>
  </header>
  <header guid="{F017219A-D195-40F2-8547-C58FF4ED2B89}" dateTime="2024-12-02T15:52:43" maxSheetId="2" userName="Администратор" r:id="rId90">
    <sheetIdMap count="1">
      <sheetId val="1"/>
    </sheetIdMap>
  </header>
  <header guid="{C7937978-2B25-4725-8CDD-15C2236DEC4E}" dateTime="2024-12-05T11:55:40" maxSheetId="2" userName="Администратор" r:id="rId91" minRId="1980" maxRId="2006">
    <sheetIdMap count="1">
      <sheetId val="1"/>
    </sheetIdMap>
  </header>
  <header guid="{48FBE29B-64DB-4EC2-83EC-370D6A1E0BD7}" dateTime="2024-12-05T11:57:06" maxSheetId="2" userName="Администратор" r:id="rId92" minRId="2007" maxRId="2039">
    <sheetIdMap count="1">
      <sheetId val="1"/>
    </sheetIdMap>
  </header>
  <header guid="{A880FABD-DDBD-4CF8-84AE-92EE2FC1C1D4}" dateTime="2024-12-05T11:59:48" maxSheetId="2" userName="Администратор" r:id="rId93">
    <sheetIdMap count="1">
      <sheetId val="1"/>
    </sheetIdMap>
  </header>
  <header guid="{69AA57CC-1B05-4B07-A099-BB60DF880483}" dateTime="2024-12-05T15:03:49" maxSheetId="2" userName="Администратор" r:id="rId94" minRId="2046">
    <sheetIdMap count="1">
      <sheetId val="1"/>
    </sheetIdMap>
  </header>
  <header guid="{589EB186-17C7-4C41-8036-C46244B8FE19}" dateTime="2024-12-07T12:59:00" maxSheetId="2" userName="Zinovkina" r:id="rId95" minRId="2047" maxRId="2078">
    <sheetIdMap count="1">
      <sheetId val="1"/>
    </sheetIdMap>
  </header>
  <header guid="{A012513B-10E8-4583-8A28-153EE941D4D2}" dateTime="2024-12-07T12:59:01" maxSheetId="2" userName="Zinovkina" r:id="rId96">
    <sheetIdMap count="1">
      <sheetId val="1"/>
    </sheetIdMap>
  </header>
  <header guid="{9B3E193F-1DA2-408E-A318-97CF2919FA9C}" dateTime="2024-12-07T13:05:37" maxSheetId="2" userName="Zinovkina" r:id="rId97" minRId="2086">
    <sheetIdMap count="1">
      <sheetId val="1"/>
    </sheetIdMap>
  </header>
  <header guid="{13B1C02F-E608-4AC9-9AF4-79F16A05DB37}" dateTime="2024-12-10T09:54:04" maxSheetId="2" userName="Zinovkina" r:id="rId98" minRId="2090" maxRId="2092">
    <sheetIdMap count="1">
      <sheetId val="1"/>
    </sheetIdMap>
  </header>
  <header guid="{779ECCFC-D168-4FA4-91AA-4950DBB2F2F3}" dateTime="2024-12-10T09:54:09" maxSheetId="2" userName="Zinovkina" r:id="rId99">
    <sheetIdMap count="1">
      <sheetId val="1"/>
    </sheetIdMap>
  </header>
  <header guid="{7E8B4029-418B-41F1-B3A2-A4F14360C27E}" dateTime="2024-12-10T13:23:04" maxSheetId="2" userName="Лысакова" r:id="rId100">
    <sheetIdMap count="1">
      <sheetId val="1"/>
    </sheetIdMap>
  </header>
  <header guid="{59CB540C-4A32-403C-A9B9-F65A88C727EA}" dateTime="2024-12-10T13:23:34" maxSheetId="2" userName="Лысакова" r:id="rId101" minRId="2104">
    <sheetIdMap count="1">
      <sheetId val="1"/>
    </sheetIdMap>
  </header>
  <header guid="{B02231AE-75D2-470B-B9DE-9617283FC9E4}" dateTime="2024-12-10T16:59:04" maxSheetId="2" userName="Лысакова" r:id="rId102" minRId="2109" maxRId="2118">
    <sheetIdMap count="1">
      <sheetId val="1"/>
    </sheetIdMap>
  </header>
  <header guid="{6ECE41CD-931D-412B-9575-25C20FD0EEE5}" dateTime="2024-12-10T17:10:27" maxSheetId="2" userName="Лысакова" r:id="rId103" minRId="2119" maxRId="2121">
    <sheetIdMap count="1">
      <sheetId val="1"/>
    </sheetIdMap>
  </header>
  <header guid="{E765E861-9DE8-4570-A61D-F62ED5AC9A4D}" dateTime="2024-12-10T17:26:27" maxSheetId="2" userName="Лысакова" r:id="rId104">
    <sheetIdMap count="1">
      <sheetId val="1"/>
    </sheetIdMap>
  </header>
  <header guid="{74BD4037-074F-4444-8A0A-AEE04B54F60A}" dateTime="2024-12-11T10:22:20" maxSheetId="2" userName="Лысакова" r:id="rId105">
    <sheetIdMap count="1">
      <sheetId val="1"/>
    </sheetIdMap>
  </header>
  <header guid="{A3DAF83D-6F1F-4F42-BA95-378CF75B52FD}" dateTime="2024-12-11T10:33:45" maxSheetId="2" userName="Лысакова" r:id="rId106">
    <sheetIdMap count="1">
      <sheetId val="1"/>
    </sheetIdMap>
  </header>
  <header guid="{0A0DE466-9C17-4232-9A4D-6ED7AB236DBB}" dateTime="2024-12-11T10:58:24" maxSheetId="2" userName="Лысакова" r:id="rId107">
    <sheetIdMap count="1">
      <sheetId val="1"/>
    </sheetIdMap>
  </header>
  <header guid="{878282BE-D1F3-4EFB-A6C3-C46D93A85453}" dateTime="2024-12-11T11:39:19" maxSheetId="2" userName="Лысакова" r:id="rId108">
    <sheetIdMap count="1">
      <sheetId val="1"/>
    </sheetIdMap>
  </header>
  <header guid="{F14AA37B-A4E6-4138-B6FC-67FFA06E3E22}" dateTime="2024-12-11T11:48:56" maxSheetId="2" userName="Лысакова" r:id="rId109" minRId="2142" maxRId="2151">
    <sheetIdMap count="1">
      <sheetId val="1"/>
    </sheetIdMap>
  </header>
  <header guid="{10572FD2-C60D-4500-B578-3D2BBEEE9460}" dateTime="2024-12-11T11:49:40" maxSheetId="2" userName="Лысакова" r:id="rId110" minRId="2156" maxRId="2157">
    <sheetIdMap count="1">
      <sheetId val="1"/>
    </sheetIdMap>
  </header>
  <header guid="{E8EBEE57-B534-4F43-8DDC-C3FD7C862EFC}" dateTime="2024-12-11T11:51:15" maxSheetId="2" userName="Лысакова" r:id="rId111">
    <sheetIdMap count="1">
      <sheetId val="1"/>
    </sheetIdMap>
  </header>
  <header guid="{EC32828E-619F-4DAE-B0FE-8A1636558719}" dateTime="2024-12-11T11:51:58" maxSheetId="2" userName="Лысакова" r:id="rId112">
    <sheetIdMap count="1">
      <sheetId val="1"/>
    </sheetIdMap>
  </header>
  <header guid="{821E2551-68D0-4359-BE3D-98701AD57F84}" dateTime="2024-12-23T11:02:42" maxSheetId="2" userName="Лысакова" r:id="rId113" minRId="2166" maxRId="2169">
    <sheetIdMap count="1">
      <sheetId val="1"/>
    </sheetIdMap>
  </header>
  <header guid="{8A724F1B-521E-4920-A1B2-72BE863C5415}" dateTime="2024-12-23T11:12:41" maxSheetId="2" userName="Лысакова" r:id="rId114" minRId="2170">
    <sheetIdMap count="1">
      <sheetId val="1"/>
    </sheetIdMap>
  </header>
  <header guid="{EC6308F9-6799-4B56-B224-4BC40FE00CCB}" dateTime="2024-12-23T12:35:57" maxSheetId="2" userName="Лысакова" r:id="rId115" minRId="217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год'!$A$1:$K$308</formula>
    <oldFormula>'2024-2026 год'!$A$1:$K$308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год'!$A$13:$K$323</formula>
    <oldFormula>'2024-2026 год'!$A$13:$K$323</oldFormula>
  </rdn>
  <rcv guid="{4CB2AD8A-1395-4EEB-B6E5-ACA1429CF0DB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1" sId="1" numFmtId="4">
    <nc r="H31">
      <v>0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год'!$A$1:$K$290</formula>
    <oldFormula>'2024-2026 год'!$A$5:$K$290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Cols" hidden="1" oldHidden="1">
    <formula>'2024-2026 год'!$H:$H</formula>
  </rdn>
  <rdn rId="0" localSheetId="1" customView="1" name="Z_4CB2AD8A_1395_4EEB_B6E5_ACA1429CF0DB_.wvu.FilterData" hidden="1" oldHidden="1">
    <formula>'2024-2026 год'!$A$12:$F$295</formula>
    <oldFormula>'2024-2026 год'!$A$12:$F$295</oldFormula>
  </rdn>
  <rcv guid="{4CB2AD8A-1395-4EEB-B6E5-ACA1429CF0D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dn rId="0" localSheetId="1" customView="1" name="Z_4CB2AD8A_1395_4EEB_B6E5_ACA1429CF0DB_.wvu.Cols" hidden="1" oldHidden="1">
    <oldFormula>'2024-2026 год'!$G:$H</oldFormula>
  </rdn>
  <rcv guid="{4CB2AD8A-1395-4EEB-B6E5-ACA1429CF0DB}" action="delete"/>
  <rdn rId="0" localSheetId="1" customView="1" name="Z_4CB2AD8A_1395_4EEB_B6E5_ACA1429CF0DB_.wvu.PrintArea" hidden="1" oldHidden="1">
    <formula>'2024-2026 год'!$A$1:$K$312</formula>
    <oldFormula>'2024-2026 год'!$A$1:$K$312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год'!$A$12:$F$312</formula>
    <oldFormula>'2024-2026 год'!$A$12:$F$312</oldFormula>
  </rdn>
  <rcv guid="{4CB2AD8A-1395-4EEB-B6E5-ACA1429CF0DB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2090" sId="1" numFmtId="4">
    <oc r="H299">
      <v>60</v>
    </oc>
    <nc r="H299">
      <v>67.5</v>
    </nc>
  </rcc>
  <rcc rId="2091" sId="1" numFmtId="4">
    <oc r="H263">
      <v>0</v>
    </oc>
    <nc r="H263">
      <v>195.3</v>
    </nc>
  </rcc>
  <rcc rId="2092" sId="1" numFmtId="4">
    <oc r="H249">
      <v>0</v>
    </oc>
    <nc r="H249">
      <v>-195.3</v>
    </nc>
  </rcc>
  <rcv guid="{4CB2AD8A-1395-4EEB-B6E5-ACA1429CF0DB}" action="delete"/>
  <rdn rId="0" localSheetId="1" customView="1" name="Z_4CB2AD8A_1395_4EEB_B6E5_ACA1429CF0DB_.wvu.PrintArea" hidden="1" oldHidden="1">
    <formula>'2024-2026 год'!$A$1:$K$308</formula>
    <oldFormula>'2024-2026 год'!$A$1:$K$308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год'!$A$13:$K$323</formula>
    <oldFormula>'2024-2026 год'!$A$13:$K$323</oldFormula>
  </rdn>
  <rcv guid="{4CB2AD8A-1395-4EEB-B6E5-ACA1429CF0DB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год'!$A$1:$K$303</formula>
    <oldFormula>'2024-2026 год'!$A$1:$K$303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Cols" hidden="1" oldHidden="1">
    <formula>'2024-2026 год'!$G:$H</formula>
  </rdn>
  <rdn rId="0" localSheetId="1" customView="1" name="Z_4CB2AD8A_1395_4EEB_B6E5_ACA1429CF0DB_.wvu.FilterData" hidden="1" oldHidden="1">
    <formula>'2024-2026 год'!$A$13:$K$313</formula>
    <oldFormula>'2024-2026 год'!$A$13:$K$303</oldFormula>
  </rdn>
  <rcv guid="{4CB2AD8A-1395-4EEB-B6E5-ACA1429CF0DB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год'!$A$1:$K$308</formula>
    <oldFormula>'2024-2026 год'!$A$1:$K$308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год'!$A$13:$K$323</formula>
    <oldFormula>'2024-2026 год'!$A$13:$K$323</oldFormula>
  </rdn>
  <rcv guid="{4CB2AD8A-1395-4EEB-B6E5-ACA1429CF0DB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год'!$A$1:$K$303</formula>
    <oldFormula>'2024-2026 год'!$A$1:$K$303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год'!$A$13:$K$303</formula>
    <oldFormula>'2024-2026 год'!$A$12:$F$303</oldFormula>
  </rdn>
  <rcv guid="{4CB2AD8A-1395-4EEB-B6E5-ACA1429CF0DB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год'!$A$1:$K$303</formula>
    <oldFormula>'2024-2026 год'!$A$1:$K$303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год'!$A$12:$F$303</formula>
    <oldFormula>'2024-2026 год'!$A$12:$F$303</oldFormula>
  </rdn>
  <rcv guid="{4CB2AD8A-1395-4EEB-B6E5-ACA1429CF0DB}" action="add"/>
</revisions>
</file>

<file path=xl/revisions/revisionLog1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" sId="1" numFmtId="4">
    <oc r="H182">
      <v>-2000</v>
    </oc>
    <nc r="H182">
      <f>-26.1-2000</f>
    </nc>
  </rcc>
  <rrc rId="783" sId="1" ref="A131:XFD131" action="insertRow">
    <undo index="0" exp="area" ref3D="1" dr="$G$1:$H$1048576" dn="Z_4CB2AD8A_1395_4EEB_B6E5_ACA1429CF0DB_.wvu.Cols" sId="1"/>
  </rrc>
  <rrc rId="784" sId="1" ref="A131:XFD131" action="insertRow">
    <undo index="0" exp="area" ref3D="1" dr="$G$1:$H$1048576" dn="Z_4CB2AD8A_1395_4EEB_B6E5_ACA1429CF0DB_.wvu.Cols" sId="1"/>
  </rrc>
  <rrc rId="785" sId="1" ref="A131:XFD131" action="insertRow">
    <undo index="0" exp="area" ref3D="1" dr="$G$1:$H$1048576" dn="Z_4CB2AD8A_1395_4EEB_B6E5_ACA1429CF0DB_.wvu.Cols" sId="1"/>
  </rrc>
  <rrc rId="786" sId="1" ref="A131:XFD131" action="insertRow">
    <undo index="0" exp="area" ref3D="1" dr="$G$1:$H$1048576" dn="Z_4CB2AD8A_1395_4EEB_B6E5_ACA1429CF0DB_.wvu.Cols" sId="1"/>
  </rrc>
  <rcc rId="787" sId="1" odxf="1" dxf="1">
    <nc r="B131" t="inlineStr">
      <is>
        <t>920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88" sId="1" odxf="1" dxf="1">
    <nc r="C131" t="inlineStr">
      <is>
        <t>05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89" sId="1" odxf="1" dxf="1">
    <nc r="D131" t="inlineStr">
      <is>
        <t>03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fmt sheetId="1" sqref="E131" start="0" length="0">
    <dxf>
      <numFmt numFmtId="0" formatCode="General"/>
      <fill>
        <patternFill patternType="none">
          <bgColor indexed="65"/>
        </patternFill>
      </fill>
    </dxf>
  </rfmt>
  <rfmt sheetId="1" sqref="F131" start="0" length="0">
    <dxf>
      <numFmt numFmtId="0" formatCode="General"/>
      <fill>
        <patternFill patternType="none">
          <bgColor indexed="65"/>
        </patternFill>
      </fill>
    </dxf>
  </rfmt>
  <rcc rId="790" sId="1" odxf="1" dxf="1">
    <nc r="B132" t="inlineStr">
      <is>
        <t>920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1" sId="1" odxf="1" dxf="1">
    <nc r="C132" t="inlineStr">
      <is>
        <t>05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2" sId="1" odxf="1" dxf="1">
    <nc r="D132" t="inlineStr">
      <is>
        <t>03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fmt sheetId="1" sqref="E132" start="0" length="0">
    <dxf>
      <numFmt numFmtId="0" formatCode="General"/>
      <fill>
        <patternFill patternType="none">
          <bgColor indexed="65"/>
        </patternFill>
      </fill>
    </dxf>
  </rfmt>
  <rcc rId="793" sId="1" odxf="1" dxf="1">
    <nc r="F132" t="inlineStr">
      <is>
        <t>200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4" sId="1" odxf="1" dxf="1">
    <nc r="B133" t="inlineStr">
      <is>
        <t>920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5" sId="1" odxf="1" dxf="1">
    <nc r="C133" t="inlineStr">
      <is>
        <t>05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6" sId="1" odxf="1" dxf="1">
    <nc r="D133" t="inlineStr">
      <is>
        <t>03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fmt sheetId="1" sqref="E133" start="0" length="0">
    <dxf>
      <numFmt numFmtId="0" formatCode="General"/>
      <fill>
        <patternFill patternType="none">
          <bgColor indexed="65"/>
        </patternFill>
      </fill>
    </dxf>
  </rfmt>
  <rcc rId="797" sId="1" odxf="1" dxf="1">
    <nc r="F133" t="inlineStr">
      <is>
        <t>240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8" sId="1">
    <nc r="B134" t="inlineStr">
      <is>
        <t>920</t>
      </is>
    </nc>
  </rcc>
  <rcc rId="799" sId="1">
    <nc r="C134" t="inlineStr">
      <is>
        <t>05</t>
      </is>
    </nc>
  </rcc>
  <rcc rId="800" sId="1">
    <nc r="D134" t="inlineStr">
      <is>
        <t>03</t>
      </is>
    </nc>
  </rcc>
  <rcc rId="801" sId="1">
    <nc r="F134" t="inlineStr">
      <is>
        <t>244</t>
      </is>
    </nc>
  </rcc>
  <rfmt sheetId="1" sqref="G131:K133">
    <dxf>
      <fill>
        <patternFill patternType="none">
          <bgColor auto="1"/>
        </patternFill>
      </fill>
    </dxf>
  </rfmt>
  <rcc rId="802" sId="1">
    <nc r="I134">
      <f>G134+H134</f>
    </nc>
  </rcc>
  <rcc rId="803" sId="1">
    <nc r="G133">
      <f>G134</f>
    </nc>
  </rcc>
  <rcc rId="804" sId="1">
    <nc r="H133">
      <f>H134</f>
    </nc>
  </rcc>
  <rcc rId="805" sId="1">
    <nc r="I133">
      <f>I134</f>
    </nc>
  </rcc>
  <rcc rId="806" sId="1">
    <nc r="J133">
      <f>J134</f>
    </nc>
  </rcc>
  <rcc rId="807" sId="1">
    <nc r="K133">
      <f>K134</f>
    </nc>
  </rcc>
  <rcc rId="808" sId="1">
    <nc r="G132">
      <f>G133</f>
    </nc>
  </rcc>
  <rcc rId="809" sId="1">
    <nc r="H132">
      <f>H133</f>
    </nc>
  </rcc>
  <rcc rId="810" sId="1">
    <nc r="I132">
      <f>I133</f>
    </nc>
  </rcc>
  <rcc rId="811" sId="1">
    <nc r="J132">
      <f>J133</f>
    </nc>
  </rcc>
  <rcc rId="812" sId="1">
    <nc r="K132">
      <f>K133</f>
    </nc>
  </rcc>
  <rcc rId="813" sId="1">
    <nc r="G131">
      <f>G132</f>
    </nc>
  </rcc>
  <rcc rId="814" sId="1">
    <nc r="H131">
      <f>H132</f>
    </nc>
  </rcc>
  <rcc rId="815" sId="1">
    <nc r="I131">
      <f>I132</f>
    </nc>
  </rcc>
  <rcc rId="816" sId="1">
    <nc r="J131">
      <f>J132</f>
    </nc>
  </rcc>
  <rcc rId="817" sId="1">
    <nc r="K131">
      <f>K132</f>
    </nc>
  </rcc>
  <rcc rId="818" sId="1" numFmtId="4">
    <oc r="G126">
      <v>669.1</v>
    </oc>
    <nc r="G126">
      <f>G127+G131+G135</f>
    </nc>
  </rcc>
  <rcc rId="819" sId="1">
    <oc r="H126">
      <f>H135+H127</f>
    </oc>
    <nc r="H126">
      <f>H127+H131+H135</f>
    </nc>
  </rcc>
  <rcc rId="820" sId="1">
    <oc r="I126">
      <f>I135+I127</f>
    </oc>
    <nc r="I126">
      <f>I127+I131+I135</f>
    </nc>
  </rcc>
  <rcc rId="821" sId="1">
    <oc r="J126">
      <f>J135+J127</f>
    </oc>
    <nc r="J126">
      <f>J127+J131+J135</f>
    </nc>
  </rcc>
  <rcc rId="822" sId="1">
    <oc r="K126">
      <f>K135+K127</f>
    </oc>
    <nc r="K126">
      <f>K127+K131+K135</f>
    </nc>
  </rcc>
  <rcc rId="823" sId="1" numFmtId="4">
    <nc r="H134">
      <v>408.9</v>
    </nc>
  </rcc>
  <rcc rId="824" sId="1" numFmtId="4">
    <nc r="G134">
      <v>0</v>
    </nc>
  </rcc>
  <rfmt sheetId="1" sqref="A131:A133">
    <dxf>
      <fill>
        <patternFill patternType="none">
          <bgColor auto="1"/>
        </patternFill>
      </fill>
    </dxf>
  </rfmt>
  <rfmt sheetId="1" sqref="A131" start="0" length="0">
    <dxf>
      <font>
        <sz val="10"/>
        <color auto="1"/>
        <name val="Arial Cyr"/>
        <scheme val="none"/>
      </font>
      <numFmt numFmtId="0" formatCode="General"/>
      <alignment horizontal="general" vertical="bottom" wrapText="0" readingOrder="0"/>
    </dxf>
  </rfmt>
  <rcc rId="825" sId="1" xfDxf="1" dxf="1">
    <nc r="A131" t="inlineStr">
      <is>
        <t>Софинансирование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предоставление которых в отчетном финансовом году осуществлялось за счет средств резервного фонда Правительства Республики Коми, и не использованных в 2023 году</t>
      </is>
    </nc>
    <ndxf>
      <font>
        <sz val="13"/>
        <name val="Times New Roman"/>
        <scheme val="none"/>
      </font>
    </ndxf>
  </rcc>
  <rfmt sheetId="1" sqref="A131">
    <dxf>
      <alignment wrapText="1" readingOrder="0"/>
    </dxf>
  </rfmt>
  <rcc rId="826" sId="1" odxf="1" dxf="1">
    <nc r="A132" t="inlineStr">
      <is>
        <t>Закупка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  <border outline="0">
        <left/>
        <right/>
        <top/>
        <bottom/>
      </border>
    </odxf>
    <ndxf>
      <numFmt numFmtId="0" formatCode="General"/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27" sId="1" odxf="1" dxf="1">
    <nc r="A133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  <border outline="0">
        <left/>
        <right/>
        <top/>
        <bottom/>
      </border>
    </odxf>
    <ndxf>
      <numFmt numFmtId="0" formatCode="General"/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28" sId="1" odxf="1" dxf="1">
    <nc r="A134" t="inlineStr">
      <is>
        <t>Прочая закупка товаров, работ и услуг</t>
      </is>
    </nc>
    <odxf>
      <border outline="0">
        <left/>
        <right/>
        <top/>
        <bottom/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29" sId="1">
    <nc r="E131" t="inlineStr">
      <is>
        <t>12 1 22 92801</t>
      </is>
    </nc>
  </rcc>
  <rcc rId="830" sId="1">
    <nc r="E132" t="inlineStr">
      <is>
        <t>12 1 22 92801</t>
      </is>
    </nc>
  </rcc>
  <rcc rId="831" sId="1">
    <nc r="E133" t="inlineStr">
      <is>
        <t>12 1 22 92801</t>
      </is>
    </nc>
  </rcc>
  <rcc rId="832" sId="1">
    <nc r="E134" t="inlineStr">
      <is>
        <t>12 1 22 92801</t>
      </is>
    </nc>
  </rcc>
  <rcv guid="{C0DCEFD6-4378-4196-8A52-BBAE8937CBA3}" action="delete"/>
  <rdn rId="0" localSheetId="1" customView="1" name="Z_C0DCEFD6_4378_4196_8A52_BBAE8937CBA3_.wvu.PrintArea" hidden="1" oldHidden="1">
    <formula>'2024-2026 год'!$A$1:$K$304</formula>
    <oldFormula>'2024-2026 год'!$A$1:$K$304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год'!$A$12:$F$304</formula>
    <oldFormula>'2024-2026 год'!$A$12:$F$304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2086" sId="1" numFmtId="4">
    <oc r="H299">
      <v>0</v>
    </oc>
    <nc r="H299">
      <v>60</v>
    </nc>
  </rcc>
  <rcv guid="{4CB2AD8A-1395-4EEB-B6E5-ACA1429CF0DB}" action="delete"/>
  <rdn rId="0" localSheetId="1" customView="1" name="Z_4CB2AD8A_1395_4EEB_B6E5_ACA1429CF0DB_.wvu.PrintArea" hidden="1" oldHidden="1">
    <formula>'2024-2026 год'!$A$1:$K$308</formula>
    <oldFormula>'2024-2026 год'!$A$1:$K$308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год'!$A$13:$K$323</formula>
    <oldFormula>'2024-2026 год'!$A$13:$K$323</oldFormula>
  </rdn>
  <rcv guid="{4CB2AD8A-1395-4EEB-B6E5-ACA1429CF0DB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c rId="2047" sId="1">
    <oc r="I323">
      <f>G323+H323</f>
    </oc>
    <nc r="I323">
      <f>G323+H323</f>
    </nc>
  </rcc>
  <rrc rId="2048" sId="1" ref="A324:XFD324" action="deleteRow">
    <undo index="1" exp="ref" v="1" dr="K324" r="K320" sId="1"/>
    <undo index="1" exp="ref" v="1" dr="J324" r="J320" sId="1"/>
    <undo index="1" exp="ref" v="1" dr="I324" r="I320" sId="1"/>
    <undo index="1" exp="ref" v="1" dr="H324" r="H320" sId="1"/>
    <undo index="1" exp="ref" v="1" dr="G324" r="G320" sId="1"/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49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50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51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52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53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54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55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56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57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58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59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60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61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62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63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64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65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66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67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68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color indexed="8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69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70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71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  <rfmt sheetId="1" sqref="A324" start="0" length="0">
      <dxf>
        <font>
          <sz val="13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2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32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2072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</rrc>
  <rrc rId="2073" sId="1" ref="A324:XFD32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24:XFD324" start="0" length="0">
      <dxf>
        <font>
          <name val="Times New Roman"/>
          <scheme val="none"/>
        </font>
      </dxf>
    </rfmt>
  </rrc>
  <rcc rId="2074" sId="1">
    <oc r="G320">
      <f>G321+#REF!</f>
    </oc>
    <nc r="G320">
      <f>G321</f>
    </nc>
  </rcc>
  <rcc rId="2075" sId="1">
    <oc r="H320">
      <f>H321+#REF!</f>
    </oc>
    <nc r="H320">
      <f>H321</f>
    </nc>
  </rcc>
  <rcc rId="2076" sId="1" odxf="1" dxf="1">
    <oc r="I320">
      <f>I321+#REF!</f>
    </oc>
    <nc r="I320">
      <f>I321</f>
    </nc>
    <odxf>
      <alignment horizontal="right" readingOrder="0"/>
    </odxf>
    <ndxf>
      <alignment horizontal="general" readingOrder="0"/>
    </ndxf>
  </rcc>
  <rcc rId="2077" sId="1" odxf="1" dxf="1">
    <oc r="J320">
      <f>J321+#REF!</f>
    </oc>
    <nc r="J320">
      <f>J321</f>
    </nc>
    <odxf>
      <alignment horizontal="right" readingOrder="0"/>
    </odxf>
    <ndxf>
      <alignment horizontal="general" readingOrder="0"/>
    </ndxf>
  </rcc>
  <rcc rId="2078" sId="1" odxf="1" dxf="1">
    <oc r="K320">
      <f>K321+#REF!</f>
    </oc>
    <nc r="K320">
      <f>K321</f>
    </nc>
    <odxf>
      <alignment horizontal="right" readingOrder="0"/>
    </odxf>
    <ndxf>
      <alignment horizontal="general" readingOrder="0"/>
    </ndxf>
  </rcc>
  <rdn rId="0" localSheetId="1" customView="1" name="Z_4CB2AD8A_1395_4EEB_B6E5_ACA1429CF0DB_.wvu.Cols" hidden="1" oldHidden="1">
    <oldFormula>'2024-2026 год'!$G:$H</oldFormula>
  </rdn>
  <rcv guid="{4CB2AD8A-1395-4EEB-B6E5-ACA1429CF0DB}" action="delete"/>
  <rdn rId="0" localSheetId="1" customView="1" name="Z_4CB2AD8A_1395_4EEB_B6E5_ACA1429CF0DB_.wvu.PrintArea" hidden="1" oldHidden="1">
    <formula>'2024-2026 год'!$A$1:$K$308</formula>
    <oldFormula>'2024-2026 год'!$A$1:$K$308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год'!$A$13:$K$323</formula>
    <oldFormula>'2024-2026 год'!$A$13:$K$318</oldFormula>
  </rdn>
  <rcv guid="{4CB2AD8A-1395-4EEB-B6E5-ACA1429CF0DB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6" sId="1" numFmtId="4">
    <nc r="H138">
      <v>-319.10000000000002</v>
    </nc>
  </rcc>
  <rcc rId="837" sId="1">
    <nc r="H173">
      <f>20+281</f>
    </nc>
  </rcc>
  <rrc rId="838" sId="1" ref="A166:XFD166" action="insertRow">
    <undo index="0" exp="area" ref3D="1" dr="$G$1:$H$1048576" dn="Z_4CB2AD8A_1395_4EEB_B6E5_ACA1429CF0DB_.wvu.Cols" sId="1"/>
  </rrc>
  <rrc rId="839" sId="1" ref="A166:XFD166" action="insertRow">
    <undo index="0" exp="area" ref3D="1" dr="$G$1:$H$1048576" dn="Z_4CB2AD8A_1395_4EEB_B6E5_ACA1429CF0DB_.wvu.Cols" sId="1"/>
  </rrc>
  <rrc rId="840" sId="1" ref="A166:XFD166" action="insertRow">
    <undo index="0" exp="area" ref3D="1" dr="$G$1:$H$1048576" dn="Z_4CB2AD8A_1395_4EEB_B6E5_ACA1429CF0DB_.wvu.Cols" sId="1"/>
  </rrc>
  <rrc rId="841" sId="1" ref="A166:XFD166" action="insertRow">
    <undo index="0" exp="area" ref3D="1" dr="$G$1:$H$1048576" dn="Z_4CB2AD8A_1395_4EEB_B6E5_ACA1429CF0DB_.wvu.Cols" sId="1"/>
  </rrc>
  <rfmt sheetId="1" sqref="A166:K168">
    <dxf>
      <fill>
        <patternFill patternType="none">
          <bgColor auto="1"/>
        </patternFill>
      </fill>
    </dxf>
  </rfmt>
  <rfmt sheetId="1" sqref="A166" start="0" length="0">
    <dxf>
      <font>
        <sz val="10"/>
        <color auto="1"/>
        <name val="Arial Cyr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dxf>
  </rfmt>
  <rcc rId="842" sId="1" xfDxf="1" dxf="1">
    <nc r="A166" t="inlineStr">
      <is>
        <t>Мероприятия в области жилищного хозяйства</t>
      </is>
    </nc>
    <ndxf>
      <font>
        <sz val="13"/>
        <name val="Times New Roman"/>
        <scheme val="none"/>
      </font>
    </ndxf>
  </rcc>
  <rfmt sheetId="1" sqref="A166">
    <dxf>
      <alignment wrapText="1" readingOrder="0"/>
    </dxf>
  </rfmt>
  <rrc rId="843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cc rId="0" sId="1" dxf="1">
      <nc r="A166" t="inlineStr">
        <is>
          <t>Мероприятия в области жилищного хозяйства</t>
        </is>
      </nc>
      <ndxf>
        <font>
          <sz val="13"/>
          <name val="Times New Roman"/>
          <scheme val="none"/>
        </font>
        <alignment vertical="top" wrapText="1" readingOrder="0"/>
      </ndxf>
    </rcc>
    <rfmt sheetId="1" sqref="B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rc rId="844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fmt sheetId="1" sqref="A166" start="0" length="0">
      <dxf>
        <font>
          <sz val="13"/>
          <name val="Times New Roman"/>
          <scheme val="none"/>
        </font>
        <numFmt numFmtId="30" formatCode="@"/>
        <alignment horizontal="left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rc rId="845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fmt sheetId="1" sqref="A166" start="0" length="0">
      <dxf>
        <font>
          <sz val="13"/>
          <name val="Times New Roman"/>
          <scheme val="none"/>
        </font>
        <numFmt numFmtId="30" formatCode="@"/>
        <alignment horizontal="left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rc rId="846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fmt sheetId="1" sqref="A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cc rId="847" sId="1" numFmtId="4">
    <oc r="H178">
      <v>0</v>
    </oc>
    <nc r="H178">
      <f>1000+600</f>
    </nc>
  </rcc>
  <rcc rId="848" sId="1">
    <nc r="H174">
      <f>-20-1098.8-2017.4</f>
    </nc>
  </rcc>
  <rcc rId="849" sId="1">
    <oc r="H186">
      <f>-26.1-2000</f>
    </oc>
    <nc r="H186">
      <f>-26.1-356.2-2000+2017.4</f>
    </nc>
  </rcc>
  <rcc rId="850" sId="1" numFmtId="4">
    <nc r="H82">
      <f>-15+12</f>
    </nc>
  </rcc>
  <rcc rId="851" sId="1">
    <nc r="H182">
      <f>-1000+15+498.8-12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2" sId="1">
    <oc r="H173">
      <f>20+281</f>
    </oc>
    <nc r="H173">
      <f>20+280.7</f>
    </nc>
  </rcc>
  <rcc rId="853" sId="1">
    <oc r="H178">
      <f>1000+600</f>
    </oc>
    <nc r="H178">
      <f>1500+600</f>
    </nc>
  </rcc>
  <rcc rId="854" sId="1">
    <oc r="H186">
      <f>-26.1-356.2-2000+2017.4</f>
    </oc>
    <nc r="H186">
      <f>-26.1-461.6-2000+2017.4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1520" sId="1">
    <oc r="H258">
      <v>-36.799999999999997</v>
    </oc>
    <nc r="H258">
      <f>-36.8+138.6+41.9</f>
    </nc>
  </rcc>
  <rcc rId="1521" sId="1" numFmtId="4">
    <oc r="H294">
      <v>-21.8</v>
    </oc>
    <nc r="H294">
      <f>-21.8+229.1+69.2</f>
    </nc>
  </rcc>
  <rcv guid="{4CB2AD8A-1395-4EEB-B6E5-ACA1429CF0DB}" action="delete"/>
  <rdn rId="0" localSheetId="1" customView="1" name="Z_4CB2AD8A_1395_4EEB_B6E5_ACA1429CF0DB_.wvu.PrintArea" hidden="1" oldHidden="1">
    <formula>'2024-2026 год'!$A$1:$K$303</formula>
    <oldFormula>'2024-2026 год'!$A$1:$K$303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год'!$A$12:$F$303</formula>
    <oldFormula>'2024-2026 год'!$A$12:$F$303</oldFormula>
  </rdn>
  <rcv guid="{4CB2AD8A-1395-4EEB-B6E5-ACA1429CF0DB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год'!$A$1:$K$295</formula>
    <oldFormula>'2024-2026 год'!$A$1:$K$290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Cols" hidden="1" oldHidden="1">
    <formula>'2024-2026 год'!$G:$H</formula>
    <oldFormula>'2024-2026 год'!$H:$H</oldFormula>
  </rdn>
  <rdn rId="0" localSheetId="1" customView="1" name="Z_4CB2AD8A_1395_4EEB_B6E5_ACA1429CF0DB_.wvu.FilterData" hidden="1" oldHidden="1">
    <formula>'2024-2026 год'!$A$12:$F$295</formula>
    <oldFormula>'2024-2026 год'!$A$12:$F$295</oldFormula>
  </rdn>
  <rcv guid="{4CB2AD8A-1395-4EEB-B6E5-ACA1429CF0DB}" action="add"/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82">
    <dxf>
      <alignment horizontal="right" readingOrder="0"/>
    </dxf>
  </rfmt>
  <rfmt sheetId="1" sqref="H138">
    <dxf>
      <alignment horizontal="right" readingOrder="0"/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5" sId="1">
    <oc r="F3" t="inlineStr">
      <is>
        <t>от 6 марта 2024 года № 5-14/123</t>
      </is>
    </oc>
    <nc r="F3" t="inlineStr">
      <is>
        <t xml:space="preserve">от  сентября 2024 года № </t>
      </is>
    </nc>
  </rcc>
  <rdn rId="0" localSheetId="1" customView="1" name="Z_4CB36178_0A6F_447C_83EC_B61FCF745B34_.wvu.PrintArea" hidden="1" oldHidden="1">
    <formula>'2024-2026 год'!$A$1:$K$304</formula>
  </rdn>
  <rdn rId="0" localSheetId="1" customView="1" name="Z_4CB36178_0A6F_447C_83EC_B61FCF745B34_.wvu.PrintTitles" hidden="1" oldHidden="1">
    <formula>'2024-2026 год'!$11:$12</formula>
  </rdn>
  <rdn rId="0" localSheetId="1" customView="1" name="Z_4CB36178_0A6F_447C_83EC_B61FCF745B34_.wvu.FilterData" hidden="1" oldHidden="1">
    <formula>'2024-2026 год'!$A$12:$F$304</formula>
  </rdn>
  <rcv guid="{4CB36178-0A6F-447C-83EC-B61FCF745B34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 numFmtId="4">
    <nc r="J134">
      <v>0</v>
    </nc>
  </rcc>
  <rcc rId="860" sId="1" numFmtId="4">
    <nc r="K134">
      <v>0</v>
    </nc>
  </rcc>
  <rfmt sheetId="1" sqref="A131" start="0" length="0">
    <dxf>
      <alignment horizontal="justify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14:H304">
    <dxf>
      <alignment horizontal="general"/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год'!$A$1:$K$303</formula>
    <oldFormula>'2024-2026 год'!$A$1:$K$303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год'!$A$13:$K$303</formula>
    <oldFormula>'2024-2026 год'!$A$13:$K$303</oldFormula>
  </rdn>
  <rcv guid="{4CB2AD8A-1395-4EEB-B6E5-ACA1429CF0DB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1" sId="1" ref="A75:XFD75" action="insertRow">
    <undo index="65535" exp="area" ref3D="1" dr="$G$1:$H$1048576" dn="Z_4CB2AD8A_1395_4EEB_B6E5_ACA1429CF0DB_.wvu.Cols" sId="1"/>
  </rrc>
  <rrc rId="862" sId="1" ref="A75:XFD75" action="insertRow">
    <undo index="65535" exp="area" ref3D="1" dr="$G$1:$H$1048576" dn="Z_4CB2AD8A_1395_4EEB_B6E5_ACA1429CF0DB_.wvu.Cols" sId="1"/>
  </rrc>
  <rrc rId="863" sId="1" ref="A75:XFD76" action="insertRow">
    <undo index="65535" exp="area" ref3D="1" dr="$G$1:$H$1048576" dn="Z_4CB2AD8A_1395_4EEB_B6E5_ACA1429CF0DB_.wvu.Cols" sId="1"/>
  </rrc>
  <rrc rId="864" sId="1" ref="A75:XFD78" action="insertRow">
    <undo index="65535" exp="area" ref3D="1" dr="$G$1:$H$1048576" dn="Z_4CB2AD8A_1395_4EEB_B6E5_ACA1429CF0DB_.wvu.Cols" sId="1"/>
  </rrc>
  <rfmt sheetId="1" sqref="A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5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5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5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6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6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6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7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7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7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8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8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8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9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9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9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9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9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9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G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9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80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80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80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80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80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80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G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80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81" start="0" length="0">
    <dxf>
      <font>
        <sz val="11"/>
        <name val="Times New Roman"/>
        <family val="1"/>
      </font>
    </dxf>
  </rfmt>
  <rfmt sheetId="1" sqref="B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C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D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E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F81" start="0" length="0">
    <dxf>
      <font>
        <sz val="11"/>
        <name val="Times New Roman"/>
        <family val="1"/>
      </font>
    </dxf>
  </rfmt>
  <rfmt sheetId="1" sqref="G81" start="0" length="0">
    <dxf>
      <font>
        <sz val="12"/>
        <name val="Times New Roman"/>
        <family val="1"/>
      </font>
    </dxf>
  </rfmt>
  <rfmt sheetId="1" sqref="H81" start="0" length="0">
    <dxf>
      <font>
        <sz val="12"/>
        <name val="Times New Roman"/>
        <family val="1"/>
      </font>
      <alignment horizontal="right"/>
    </dxf>
  </rfmt>
  <rfmt sheetId="1" sqref="I81" start="0" length="0">
    <dxf>
      <font>
        <sz val="12"/>
        <name val="Times New Roman"/>
        <family val="1"/>
      </font>
    </dxf>
  </rfmt>
  <rfmt sheetId="1" sqref="J81" start="0" length="0">
    <dxf>
      <font>
        <sz val="12"/>
        <name val="Times New Roman"/>
        <family val="1"/>
      </font>
    </dxf>
  </rfmt>
  <rfmt sheetId="1" sqref="K81" start="0" length="0">
    <dxf>
      <font>
        <sz val="12"/>
        <name val="Times New Roman"/>
        <family val="1"/>
      </font>
    </dxf>
  </rfmt>
  <rrc rId="865" sId="1" ref="A82:XFD82" action="deleteRow">
    <undo index="65535" exp="area" ref3D="1" dr="$G$1:$H$1048576" dn="Z_4CB2AD8A_1395_4EEB_B6E5_ACA1429CF0DB_.wvu.Cols" sId="1"/>
    <rfmt sheetId="1" xfDxf="1" sqref="A82:XFD82" start="0" length="0">
      <dxf>
        <font>
          <name val="Times New Roman"/>
          <family val="1"/>
        </font>
        <fill>
          <patternFill patternType="solid">
            <bgColor theme="0"/>
          </patternFill>
        </fill>
      </dxf>
    </rfmt>
    <rfmt sheetId="1" sqref="A82" start="0" length="0">
      <dxf>
        <font>
          <sz val="13"/>
          <name val="Times New Roman"/>
          <family val="1"/>
        </font>
        <fill>
          <patternFill>
            <bgColor theme="8" tint="0.79998168889431442"/>
          </patternFill>
        </fill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82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82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82" start="0" length="0">
      <dxf>
        <numFmt numFmtId="167" formatCode="#,##0.0"/>
        <fill>
          <patternFill patternType="none">
            <bgColor indexed="65"/>
          </patternFill>
        </fill>
      </dxf>
    </rfmt>
  </rrc>
  <rcc rId="866" sId="1" odxf="1" dxf="1">
    <nc r="A75" t="inlineStr">
      <is>
        <t>Муниципальная  программа "Обеспечение охраны общественного порядка и профилактика правонарушений"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67" sId="1" odxf="1" dxf="1">
    <nc r="B75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68" sId="1" odxf="1" dxf="1">
    <nc r="C75" t="inlineStr">
      <is>
        <t>04</t>
      </is>
    </nc>
    <ndxf>
      <font>
        <sz val="13"/>
        <name val="Times New Roman"/>
        <family val="1"/>
      </font>
    </ndxf>
  </rcc>
  <rcc rId="869" sId="1" odxf="1" dxf="1">
    <nc r="D75" t="inlineStr">
      <is>
        <t>09</t>
      </is>
    </nc>
    <ndxf>
      <font>
        <sz val="13"/>
        <name val="Times New Roman"/>
        <family val="1"/>
      </font>
    </ndxf>
  </rcc>
  <rcc rId="870" sId="1" odxf="1" dxf="1">
    <nc r="E75" t="inlineStr">
      <is>
        <t>10 0 00 00000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5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5" start="0" length="0">
    <dxf>
      <font>
        <sz val="13"/>
        <name val="Times New Roman"/>
        <family val="1"/>
      </font>
    </dxf>
  </rfmt>
  <rfmt sheetId="1" sqref="H75" start="0" length="0">
    <dxf>
      <font>
        <sz val="13"/>
        <name val="Times New Roman"/>
        <family val="1"/>
      </font>
      <alignment horizontal="general"/>
    </dxf>
  </rfmt>
  <rcc rId="871" sId="1" odxf="1" dxf="1">
    <nc r="I75">
      <f>I76</f>
    </nc>
    <ndxf>
      <font>
        <sz val="13"/>
        <name val="Times New Roman"/>
        <family val="1"/>
      </font>
    </ndxf>
  </rcc>
  <rcc rId="872" sId="1" odxf="1" dxf="1">
    <nc r="J75">
      <f>J76</f>
    </nc>
    <ndxf>
      <font>
        <sz val="13"/>
        <name val="Times New Roman"/>
        <family val="1"/>
      </font>
    </ndxf>
  </rcc>
  <rcc rId="873" sId="1" odxf="1" dxf="1">
    <nc r="K75">
      <f>K76</f>
    </nc>
    <ndxf>
      <font>
        <sz val="13"/>
        <name val="Times New Roman"/>
        <family val="1"/>
      </font>
    </ndxf>
  </rcc>
  <rcc rId="874" sId="1" odxf="1" dxf="1">
    <nc r="A76" t="inlineStr">
      <is>
        <t>Подпрограмма «Профилактика терроризма и экстремизма»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75" sId="1" odxf="1" dxf="1">
    <nc r="B76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76" sId="1" odxf="1" dxf="1">
    <nc r="C76" t="inlineStr">
      <is>
        <t>04</t>
      </is>
    </nc>
    <ndxf>
      <font>
        <sz val="13"/>
        <name val="Times New Roman"/>
        <family val="1"/>
      </font>
    </ndxf>
  </rcc>
  <rcc rId="877" sId="1" odxf="1" dxf="1">
    <nc r="D76" t="inlineStr">
      <is>
        <t>09</t>
      </is>
    </nc>
    <ndxf>
      <font>
        <sz val="13"/>
        <name val="Times New Roman"/>
        <family val="1"/>
      </font>
    </ndxf>
  </rcc>
  <rcc rId="878" sId="1" odxf="1" dxf="1">
    <nc r="E76" t="inlineStr">
      <is>
        <t>10 3 00 00000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6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6" start="0" length="0">
    <dxf>
      <font>
        <sz val="13"/>
        <name val="Times New Roman"/>
        <family val="1"/>
      </font>
    </dxf>
  </rfmt>
  <rfmt sheetId="1" sqref="H76" start="0" length="0">
    <dxf>
      <font>
        <sz val="13"/>
        <name val="Times New Roman"/>
        <family val="1"/>
      </font>
      <alignment horizontal="general"/>
    </dxf>
  </rfmt>
  <rcc rId="879" sId="1" odxf="1" dxf="1">
    <nc r="I76">
      <f>I77</f>
    </nc>
    <ndxf>
      <font>
        <sz val="13"/>
        <name val="Times New Roman"/>
        <family val="1"/>
      </font>
    </ndxf>
  </rcc>
  <rcc rId="880" sId="1" odxf="1" dxf="1">
    <nc r="J76">
      <f>J77</f>
    </nc>
    <ndxf>
      <font>
        <sz val="13"/>
        <name val="Times New Roman"/>
        <family val="1"/>
      </font>
    </ndxf>
  </rcc>
  <rcc rId="881" sId="1" odxf="1" dxf="1">
    <nc r="K76">
      <f>K77</f>
    </nc>
    <ndxf>
      <font>
        <sz val="13"/>
        <name val="Times New Roman"/>
        <family val="1"/>
      </font>
    </ndxf>
  </rcc>
  <rcc rId="882" sId="1" odxf="1" dxf="1">
    <nc r="A77" t="inlineStr">
      <is>
        <t>Проведение мероприятий, направленных на профилактику преступлений экстремистского и террористического характера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83" sId="1" odxf="1" dxf="1">
    <nc r="B77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84" sId="1" odxf="1" dxf="1">
    <nc r="C77" t="inlineStr">
      <is>
        <t>04</t>
      </is>
    </nc>
    <ndxf>
      <font>
        <sz val="13"/>
        <name val="Times New Roman"/>
        <family val="1"/>
      </font>
    </ndxf>
  </rcc>
  <rcc rId="885" sId="1" odxf="1" dxf="1">
    <nc r="D77" t="inlineStr">
      <is>
        <t>09</t>
      </is>
    </nc>
    <ndxf>
      <font>
        <sz val="13"/>
        <name val="Times New Roman"/>
        <family val="1"/>
      </font>
    </ndxf>
  </rcc>
  <rcc rId="886" sId="1" odxf="1" dxf="1">
    <nc r="E77" t="inlineStr">
      <is>
        <t>10 3 11 00000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7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7" start="0" length="0">
    <dxf>
      <font>
        <sz val="13"/>
        <name val="Times New Roman"/>
        <family val="1"/>
      </font>
    </dxf>
  </rfmt>
  <rfmt sheetId="1" sqref="H77" start="0" length="0">
    <dxf>
      <font>
        <sz val="13"/>
        <name val="Times New Roman"/>
        <family val="1"/>
      </font>
      <alignment horizontal="general"/>
    </dxf>
  </rfmt>
  <rcc rId="887" sId="1" odxf="1" dxf="1">
    <nc r="I77">
      <f>I78</f>
    </nc>
    <ndxf>
      <font>
        <sz val="13"/>
        <name val="Times New Roman"/>
        <family val="1"/>
      </font>
    </ndxf>
  </rcc>
  <rcc rId="888" sId="1" odxf="1" dxf="1">
    <nc r="J77">
      <f>J78</f>
    </nc>
    <ndxf>
      <font>
        <sz val="13"/>
        <name val="Times New Roman"/>
        <family val="1"/>
      </font>
    </ndxf>
  </rcc>
  <rcc rId="889" sId="1" odxf="1" dxf="1">
    <nc r="K77">
      <f>K78</f>
    </nc>
    <ndxf>
      <font>
        <sz val="13"/>
        <name val="Times New Roman"/>
        <family val="1"/>
      </font>
    </ndxf>
  </rcc>
  <rcc rId="890" sId="1" odxf="1" dxf="1">
    <nc r="A78" t="inlineStr">
      <is>
        <t>Проведение мероприятий, направленных на профилактику преступлений экстремистского и террористического характера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91" sId="1" odxf="1" dxf="1">
    <nc r="B78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92" sId="1" odxf="1" dxf="1">
    <nc r="C78" t="inlineStr">
      <is>
        <t>04</t>
      </is>
    </nc>
    <ndxf>
      <font>
        <sz val="13"/>
        <name val="Times New Roman"/>
        <family val="1"/>
      </font>
    </ndxf>
  </rcc>
  <rcc rId="893" sId="1" odxf="1" dxf="1">
    <nc r="D78" t="inlineStr">
      <is>
        <t>09</t>
      </is>
    </nc>
    <ndxf>
      <font>
        <sz val="13"/>
        <name val="Times New Roman"/>
        <family val="1"/>
      </font>
    </ndxf>
  </rcc>
  <rcc rId="894" sId="1" odxf="1" dxf="1">
    <nc r="E78" t="inlineStr">
      <is>
        <t>10 3 11 10000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8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8" start="0" length="0">
    <dxf>
      <font>
        <sz val="13"/>
        <name val="Times New Roman"/>
        <family val="1"/>
      </font>
    </dxf>
  </rfmt>
  <rfmt sheetId="1" sqref="H78" start="0" length="0">
    <dxf>
      <font>
        <sz val="13"/>
        <name val="Times New Roman"/>
        <family val="1"/>
      </font>
      <alignment horizontal="general"/>
    </dxf>
  </rfmt>
  <rcc rId="895" sId="1" odxf="1" dxf="1">
    <nc r="I78">
      <f>I79</f>
    </nc>
    <ndxf>
      <font>
        <sz val="13"/>
        <name val="Times New Roman"/>
        <family val="1"/>
      </font>
    </ndxf>
  </rcc>
  <rcc rId="896" sId="1" odxf="1" dxf="1">
    <nc r="J78">
      <f>J79</f>
    </nc>
    <ndxf>
      <font>
        <sz val="13"/>
        <name val="Times New Roman"/>
        <family val="1"/>
      </font>
    </ndxf>
  </rcc>
  <rcc rId="897" sId="1" odxf="1" dxf="1">
    <nc r="K78">
      <f>K79</f>
    </nc>
    <ndxf>
      <font>
        <sz val="13"/>
        <name val="Times New Roman"/>
        <family val="1"/>
      </font>
    </ndxf>
  </rcc>
  <rcc rId="898" sId="1" odxf="1" dxf="1">
    <nc r="A79" t="inlineStr">
      <is>
        <t>Закупка товаров, работ и услуг для обеспечения государственных (муниципальных) нужд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99" sId="1" odxf="1" dxf="1">
    <nc r="B79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00" sId="1" odxf="1" dxf="1">
    <nc r="C79" t="inlineStr">
      <is>
        <t>04</t>
      </is>
    </nc>
    <ndxf>
      <font>
        <sz val="13"/>
        <name val="Times New Roman"/>
        <family val="1"/>
      </font>
    </ndxf>
  </rcc>
  <rcc rId="901" sId="1" odxf="1" dxf="1">
    <nc r="D79" t="inlineStr">
      <is>
        <t>09</t>
      </is>
    </nc>
    <ndxf>
      <font>
        <sz val="13"/>
        <name val="Times New Roman"/>
        <family val="1"/>
      </font>
    </ndxf>
  </rcc>
  <rcc rId="902" sId="1" odxf="1" dxf="1">
    <nc r="E79" t="inlineStr">
      <is>
        <t>10 3 11 10000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03" sId="1" odxf="1" dxf="1">
    <nc r="F79" t="inlineStr">
      <is>
        <t>200</t>
      </is>
    </nc>
    <ndxf>
      <font>
        <sz val="13"/>
        <name val="Times New Roman"/>
        <family val="1"/>
      </font>
    </ndxf>
  </rcc>
  <rcc rId="904" sId="1" odxf="1" dxf="1">
    <nc r="G79">
      <f>G80</f>
    </nc>
    <ndxf>
      <font>
        <sz val="13"/>
        <name val="Times New Roman"/>
        <family val="1"/>
      </font>
    </ndxf>
  </rcc>
  <rcc rId="905" sId="1" odxf="1" dxf="1">
    <nc r="H79">
      <f>H80</f>
    </nc>
    <ndxf>
      <font>
        <sz val="13"/>
        <name val="Times New Roman"/>
        <family val="1"/>
      </font>
      <alignment horizontal="general"/>
    </ndxf>
  </rcc>
  <rcc rId="906" sId="1" odxf="1" dxf="1">
    <nc r="I79">
      <f>I80</f>
    </nc>
    <ndxf>
      <font>
        <sz val="13"/>
        <name val="Times New Roman"/>
        <family val="1"/>
      </font>
    </ndxf>
  </rcc>
  <rcc rId="907" sId="1" odxf="1" dxf="1">
    <nc r="J79">
      <f>J80</f>
    </nc>
    <ndxf>
      <font>
        <sz val="13"/>
        <name val="Times New Roman"/>
        <family val="1"/>
      </font>
    </ndxf>
  </rcc>
  <rcc rId="908" sId="1" odxf="1" dxf="1">
    <nc r="K79">
      <f>K80</f>
    </nc>
    <ndxf>
      <font>
        <sz val="13"/>
        <name val="Times New Roman"/>
        <family val="1"/>
      </font>
    </ndxf>
  </rcc>
  <rcc rId="909" sId="1" odxf="1" dxf="1">
    <nc r="A80" t="inlineStr">
      <is>
        <t>Иные закупки товаров, работ и услуг для обеспечения государственных (муниципальных) нужд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910" sId="1" odxf="1" dxf="1">
    <nc r="B80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11" sId="1" odxf="1" dxf="1">
    <nc r="C80" t="inlineStr">
      <is>
        <t>04</t>
      </is>
    </nc>
    <ndxf>
      <font>
        <sz val="13"/>
        <name val="Times New Roman"/>
        <family val="1"/>
      </font>
    </ndxf>
  </rcc>
  <rcc rId="912" sId="1" odxf="1" dxf="1">
    <nc r="D80" t="inlineStr">
      <is>
        <t>09</t>
      </is>
    </nc>
    <ndxf>
      <font>
        <sz val="13"/>
        <name val="Times New Roman"/>
        <family val="1"/>
      </font>
    </ndxf>
  </rcc>
  <rcc rId="913" sId="1" odxf="1" dxf="1">
    <nc r="E80" t="inlineStr">
      <is>
        <t>10 3 11 10000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14" sId="1" odxf="1" dxf="1">
    <nc r="F80" t="inlineStr">
      <is>
        <t>240</t>
      </is>
    </nc>
    <ndxf>
      <font>
        <sz val="13"/>
        <name val="Times New Roman"/>
        <family val="1"/>
      </font>
    </ndxf>
  </rcc>
  <rcc rId="915" sId="1" odxf="1" dxf="1">
    <nc r="G80">
      <f>G81</f>
    </nc>
    <ndxf>
      <font>
        <sz val="13"/>
        <name val="Times New Roman"/>
        <family val="1"/>
      </font>
    </ndxf>
  </rcc>
  <rcc rId="916" sId="1" odxf="1" dxf="1">
    <nc r="H80">
      <f>H81</f>
    </nc>
    <ndxf>
      <font>
        <sz val="13"/>
        <name val="Times New Roman"/>
        <family val="1"/>
      </font>
      <alignment horizontal="general"/>
    </ndxf>
  </rcc>
  <rcc rId="917" sId="1" odxf="1" dxf="1">
    <nc r="I80">
      <f>I81</f>
    </nc>
    <ndxf>
      <font>
        <sz val="13"/>
        <name val="Times New Roman"/>
        <family val="1"/>
      </font>
    </ndxf>
  </rcc>
  <rcc rId="918" sId="1" odxf="1" dxf="1">
    <nc r="J80">
      <f>J81</f>
    </nc>
    <ndxf>
      <font>
        <sz val="13"/>
        <name val="Times New Roman"/>
        <family val="1"/>
      </font>
    </ndxf>
  </rcc>
  <rcc rId="919" sId="1" odxf="1" dxf="1">
    <nc r="K80">
      <f>K81</f>
    </nc>
    <ndxf>
      <font>
        <sz val="13"/>
        <name val="Times New Roman"/>
        <family val="1"/>
      </font>
    </ndxf>
  </rcc>
  <rcc rId="920" sId="1" odxf="1" dxf="1">
    <nc r="A81" t="inlineStr">
      <is>
        <t>Прочая закупка товаров, работ и услуг</t>
      </is>
    </nc>
    <ndxf>
      <font>
        <sz val="13"/>
        <name val="Times New Roman"/>
        <family val="1"/>
      </font>
    </ndxf>
  </rcc>
  <rcc rId="921" sId="1" odxf="1" dxf="1">
    <nc r="B81" t="inlineStr">
      <is>
        <t>920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2" sId="1" odxf="1" dxf="1">
    <nc r="C81" t="inlineStr">
      <is>
        <t>04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3" sId="1" odxf="1" dxf="1">
    <nc r="D81" t="inlineStr">
      <is>
        <t>09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4" sId="1" odxf="1" dxf="1">
    <nc r="E81" t="inlineStr">
      <is>
        <t>10 3 11 10000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5" sId="1" odxf="1" dxf="1">
    <nc r="F81" t="inlineStr">
      <is>
        <t>244</t>
      </is>
    </nc>
    <ndxf>
      <font>
        <sz val="13"/>
        <name val="Times New Roman"/>
        <family val="1"/>
      </font>
    </ndxf>
  </rcc>
  <rcc rId="926" sId="1" odxf="1" dxf="1" numFmtId="4">
    <nc r="G81">
      <v>0</v>
    </nc>
    <ndxf>
      <font>
        <sz val="13"/>
        <name val="Times New Roman"/>
        <family val="1"/>
      </font>
    </ndxf>
  </rcc>
  <rfmt sheetId="1" sqref="H81" start="0" length="0">
    <dxf>
      <font>
        <sz val="13"/>
        <name val="Times New Roman"/>
        <family val="1"/>
      </font>
      <alignment horizontal="general"/>
    </dxf>
  </rfmt>
  <rcc rId="927" sId="1" odxf="1" dxf="1">
    <nc r="I81">
      <f>G81+H81</f>
    </nc>
    <ndxf>
      <font>
        <sz val="13"/>
        <name val="Times New Roman"/>
        <family val="1"/>
      </font>
    </ndxf>
  </rcc>
  <rcc rId="928" sId="1" odxf="1" dxf="1" numFmtId="4">
    <nc r="J81">
      <v>0</v>
    </nc>
    <ndxf>
      <font>
        <sz val="13"/>
        <name val="Times New Roman"/>
        <family val="1"/>
      </font>
    </ndxf>
  </rcc>
  <rcc rId="929" sId="1" odxf="1" dxf="1" numFmtId="4">
    <nc r="K81">
      <v>0</v>
    </nc>
    <ndxf>
      <font>
        <sz val="13"/>
        <name val="Times New Roman"/>
        <family val="1"/>
      </font>
    </ndxf>
  </rcc>
  <rcc rId="930" sId="1" numFmtId="4">
    <nc r="H81">
      <v>32</v>
    </nc>
  </rcc>
  <rcc rId="931" sId="1" numFmtId="4">
    <oc r="G21">
      <v>528</v>
    </oc>
    <nc r="G21">
      <f>G22</f>
    </nc>
  </rcc>
  <rcc rId="932" sId="1" numFmtId="4">
    <oc r="G20">
      <v>528</v>
    </oc>
    <nc r="G20">
      <f>G21</f>
    </nc>
  </rcc>
  <rcc rId="933" sId="1" numFmtId="4">
    <oc r="G19">
      <v>528</v>
    </oc>
    <nc r="G19">
      <f>G20</f>
    </nc>
  </rcc>
  <rcc rId="934" sId="1" numFmtId="4">
    <oc r="G18">
      <v>528</v>
    </oc>
    <nc r="G18">
      <f>G19</f>
    </nc>
  </rcc>
  <rcc rId="935" sId="1" numFmtId="4">
    <oc r="G17">
      <v>528</v>
    </oc>
    <nc r="G17">
      <f>G18</f>
    </nc>
  </rcc>
  <rcc rId="936" sId="1" numFmtId="4">
    <oc r="G30">
      <v>2516.1999999999998</v>
    </oc>
    <nc r="G30">
      <f>G31</f>
    </nc>
  </rcc>
  <rcc rId="937" sId="1" numFmtId="4">
    <oc r="G29">
      <v>2516.1999999999998</v>
    </oc>
    <nc r="G29">
      <f>G30</f>
    </nc>
  </rcc>
  <rcc rId="938" sId="1" numFmtId="4">
    <oc r="G27">
      <v>923</v>
    </oc>
    <nc r="G27">
      <f>G28</f>
    </nc>
  </rcc>
  <rcc rId="939" sId="1" numFmtId="4">
    <oc r="G26">
      <v>923</v>
    </oc>
    <nc r="G26">
      <f>G27</f>
    </nc>
  </rcc>
  <rcc rId="940" sId="1" numFmtId="4">
    <oc r="G25">
      <v>3439.2</v>
    </oc>
    <nc r="G25">
      <f>G26+G29</f>
    </nc>
  </rcc>
  <rcc rId="941" sId="1">
    <oc r="I30">
      <f>I31</f>
    </oc>
    <nc r="I30">
      <f>I31</f>
    </nc>
  </rcc>
  <rcc rId="942" sId="1" numFmtId="4">
    <oc r="G32">
      <v>1760</v>
    </oc>
    <nc r="G32">
      <f>G33</f>
    </nc>
  </rcc>
  <rcc rId="943" sId="1" odxf="1" dxf="1">
    <oc r="H32">
      <f>H33</f>
    </oc>
    <nc r="H32">
      <f>H33</f>
    </nc>
    <odxf>
      <alignment horizontal="general"/>
    </odxf>
    <ndxf>
      <alignment horizontal="right"/>
    </ndxf>
  </rcc>
  <rcc rId="944" sId="1" numFmtId="4">
    <oc r="G33">
      <v>1760</v>
    </oc>
    <nc r="G33">
      <f>G41+G34</f>
    </nc>
  </rcc>
  <rcc rId="945" sId="1" odxf="1" dxf="1">
    <oc r="H33">
      <f>H41+H34</f>
    </oc>
    <nc r="H33">
      <f>H41+H34</f>
    </nc>
    <odxf>
      <alignment horizontal="general"/>
    </odxf>
    <ndxf>
      <alignment horizontal="right"/>
    </ndxf>
  </rcc>
  <rcc rId="946" sId="1" numFmtId="4">
    <oc r="G34">
      <v>0</v>
    </oc>
    <nc r="G34">
      <f>G35</f>
    </nc>
  </rcc>
  <rcc rId="947" sId="1" odxf="1" dxf="1">
    <oc r="H34">
      <f>H35</f>
    </oc>
    <nc r="H34">
      <f>H35</f>
    </nc>
    <odxf>
      <alignment horizontal="general"/>
    </odxf>
    <ndxf>
      <alignment horizontal="right"/>
    </ndxf>
  </rcc>
  <rcc rId="948" sId="1" numFmtId="4">
    <oc r="G35">
      <v>0</v>
    </oc>
    <nc r="G35">
      <f>G36</f>
    </nc>
  </rcc>
  <rcc rId="949" sId="1" odxf="1" dxf="1">
    <oc r="H35">
      <f>H36</f>
    </oc>
    <nc r="H35">
      <f>H36</f>
    </nc>
    <odxf>
      <alignment horizontal="general"/>
    </odxf>
    <ndxf>
      <alignment horizontal="right"/>
    </ndxf>
  </rcc>
  <rcc rId="950" sId="1" numFmtId="4">
    <oc r="G36">
      <v>0</v>
    </oc>
    <nc r="G36">
      <f>G37</f>
    </nc>
  </rcc>
  <rcc rId="951" sId="1" odxf="1" dxf="1">
    <oc r="H36">
      <f>H37</f>
    </oc>
    <nc r="H36">
      <f>H37</f>
    </nc>
    <odxf>
      <alignment horizontal="general"/>
    </odxf>
    <ndxf>
      <alignment horizontal="right"/>
    </ndxf>
  </rcc>
  <rcc rId="952" sId="1" numFmtId="4">
    <oc r="G37">
      <v>0</v>
    </oc>
    <nc r="G37">
      <f>G38</f>
    </nc>
  </rcc>
  <rcc rId="953" sId="1" odxf="1" dxf="1">
    <oc r="H37">
      <f>H38</f>
    </oc>
    <nc r="H37">
      <f>H38</f>
    </nc>
    <odxf>
      <alignment horizontal="general"/>
    </odxf>
    <ndxf>
      <alignment horizontal="right"/>
    </ndxf>
  </rcc>
  <rcc rId="954" sId="1" numFmtId="4">
    <oc r="G41">
      <v>1760</v>
    </oc>
    <nc r="G41">
      <f>G42+G50+G46</f>
    </nc>
  </rcc>
  <rcc rId="955" sId="1" odxf="1" dxf="1">
    <oc r="H41">
      <f>H42+H50+H46</f>
    </oc>
    <nc r="H41">
      <f>H42+H50+H46</f>
    </nc>
    <odxf>
      <alignment horizontal="general"/>
    </odxf>
    <ndxf>
      <alignment horizontal="right"/>
    </ndxf>
  </rcc>
  <rcc rId="956" sId="1" numFmtId="4">
    <oc r="G42">
      <v>660</v>
    </oc>
    <nc r="G42">
      <f>G43</f>
    </nc>
  </rcc>
  <rcc rId="957" sId="1" odxf="1" dxf="1">
    <oc r="H42">
      <f>H43</f>
    </oc>
    <nc r="H42">
      <f>H43</f>
    </nc>
    <odxf>
      <alignment horizontal="general"/>
    </odxf>
    <ndxf>
      <alignment horizontal="right"/>
    </ndxf>
  </rcc>
  <rcc rId="958" sId="1" numFmtId="4">
    <oc r="G46">
      <v>100</v>
    </oc>
    <nc r="G46">
      <f>G47</f>
    </nc>
  </rcc>
  <rcc rId="959" sId="1" odxf="1" dxf="1">
    <oc r="H46">
      <f>H47</f>
    </oc>
    <nc r="H46">
      <f>H47</f>
    </nc>
    <odxf>
      <alignment horizontal="general"/>
    </odxf>
    <ndxf>
      <alignment horizontal="right"/>
    </ndxf>
  </rcc>
  <rcc rId="960" sId="1" numFmtId="4">
    <oc r="G50">
      <v>1000</v>
    </oc>
    <nc r="G50">
      <f>G51</f>
    </nc>
  </rcc>
  <rcc rId="961" sId="1" odxf="1" dxf="1">
    <oc r="H50">
      <f>H51</f>
    </oc>
    <nc r="H50">
      <f>H51</f>
    </nc>
    <odxf>
      <alignment horizontal="general"/>
    </odxf>
    <ndxf>
      <alignment horizontal="right"/>
    </ndxf>
  </rcc>
  <rcc rId="962" sId="1" numFmtId="4">
    <oc r="G54">
      <v>5157.8999999999996</v>
    </oc>
    <nc r="G54">
      <f>G55+G63+G82</f>
    </nc>
  </rcc>
  <rcc rId="963" sId="1" odxf="1" dxf="1">
    <oc r="H54">
      <f>H55+H63+H82</f>
    </oc>
    <nc r="H54">
      <f>H55+H63+H82</f>
    </nc>
    <odxf>
      <alignment horizontal="general"/>
    </odxf>
    <ndxf>
      <alignment horizontal="right"/>
    </ndxf>
  </rcc>
  <rcc rId="964" sId="1" numFmtId="4">
    <oc r="G55">
      <v>300</v>
    </oc>
    <nc r="G55">
      <f>G56</f>
    </nc>
  </rcc>
  <rcc rId="965" sId="1" odxf="1" dxf="1">
    <oc r="H55">
      <f>H56</f>
    </oc>
    <nc r="H55">
      <f>H56</f>
    </nc>
    <odxf>
      <alignment horizontal="general"/>
    </odxf>
    <ndxf>
      <alignment horizontal="right"/>
    </ndxf>
  </rcc>
  <rcc rId="966" sId="1" numFmtId="4">
    <oc r="G56">
      <v>300</v>
    </oc>
    <nc r="G56">
      <f>G57</f>
    </nc>
  </rcc>
  <rcc rId="967" sId="1" odxf="1" dxf="1">
    <oc r="H56">
      <f>H57</f>
    </oc>
    <nc r="H56">
      <f>H57</f>
    </nc>
    <odxf>
      <alignment horizontal="general"/>
    </odxf>
    <ndxf>
      <alignment horizontal="right"/>
    </ndxf>
  </rcc>
  <rcc rId="968" sId="1" numFmtId="4">
    <oc r="G57">
      <v>300</v>
    </oc>
    <nc r="G57">
      <f>G58</f>
    </nc>
  </rcc>
  <rcc rId="969" sId="1" odxf="1" dxf="1">
    <oc r="H57">
      <f>H58</f>
    </oc>
    <nc r="H57">
      <f>H58</f>
    </nc>
    <odxf>
      <alignment horizontal="general"/>
    </odxf>
    <ndxf>
      <alignment horizontal="right"/>
    </ndxf>
  </rcc>
  <rcc rId="970" sId="1" numFmtId="4">
    <oc r="G58">
      <v>300</v>
    </oc>
    <nc r="G58">
      <f>G59</f>
    </nc>
  </rcc>
  <rcc rId="971" sId="1" odxf="1" dxf="1">
    <oc r="H58">
      <f>H59</f>
    </oc>
    <nc r="H58">
      <f>H59</f>
    </nc>
    <odxf>
      <alignment horizontal="general"/>
    </odxf>
    <ndxf>
      <alignment horizontal="right"/>
    </ndxf>
  </rcc>
  <rcc rId="972" sId="1" numFmtId="4">
    <oc r="G59">
      <v>300</v>
    </oc>
    <nc r="G59">
      <f>G60</f>
    </nc>
  </rcc>
  <rcc rId="973" sId="1" odxf="1" dxf="1">
    <oc r="H59">
      <f>H60</f>
    </oc>
    <nc r="H59">
      <f>H60</f>
    </nc>
    <odxf>
      <alignment horizontal="general"/>
    </odxf>
    <ndxf>
      <alignment horizontal="right"/>
    </ndxf>
  </rcc>
  <rcc rId="974" sId="1" numFmtId="4">
    <oc r="G63">
      <v>4757.8999999999996</v>
    </oc>
    <nc r="G63">
      <f>G64</f>
    </nc>
  </rcc>
  <rcc rId="975" sId="1" odxf="1" dxf="1">
    <oc r="H63">
      <f>H64</f>
    </oc>
    <nc r="H63">
      <f>H64</f>
    </nc>
    <odxf>
      <alignment horizontal="general"/>
    </odxf>
    <ndxf>
      <alignment horizontal="right"/>
    </ndxf>
  </rcc>
  <rcc rId="976" sId="1" numFmtId="4">
    <oc r="G64">
      <v>4757.8999999999996</v>
    </oc>
    <nc r="G64">
      <f>G65</f>
    </nc>
  </rcc>
  <rcc rId="977" sId="1" odxf="1" dxf="1">
    <oc r="H64">
      <f>H65</f>
    </oc>
    <nc r="H64">
      <f>H65</f>
    </nc>
    <odxf>
      <alignment horizontal="general"/>
    </odxf>
    <ndxf>
      <alignment horizontal="right"/>
    </ndxf>
  </rcc>
  <rcc rId="978" sId="1" numFmtId="4">
    <oc r="G65">
      <v>4757.8999999999996</v>
    </oc>
    <nc r="G65">
      <f>G66</f>
    </nc>
  </rcc>
  <rcc rId="979" sId="1" odxf="1" dxf="1">
    <oc r="H65">
      <f>H66</f>
    </oc>
    <nc r="H65">
      <f>H66</f>
    </nc>
    <odxf>
      <alignment horizontal="general"/>
    </odxf>
    <ndxf>
      <alignment horizontal="right"/>
    </ndxf>
  </rcc>
  <rcc rId="980" sId="1" numFmtId="4">
    <oc r="G66">
      <v>4757.8999999999996</v>
    </oc>
    <nc r="G66">
      <f>G67+G71</f>
    </nc>
  </rcc>
  <rcc rId="981" sId="1" odxf="1" dxf="1">
    <oc r="H66">
      <f>H67+H71</f>
    </oc>
    <nc r="H66">
      <f>H67+H71</f>
    </nc>
    <odxf>
      <alignment horizontal="general"/>
    </odxf>
    <ndxf>
      <alignment horizontal="right"/>
    </ndxf>
  </rcc>
  <rcc rId="982" sId="1" numFmtId="4">
    <oc r="G67">
      <v>3593.1</v>
    </oc>
    <nc r="G67">
      <f>G68</f>
    </nc>
  </rcc>
  <rcc rId="983" sId="1" odxf="1" dxf="1">
    <oc r="H67">
      <f>H68</f>
    </oc>
    <nc r="H67">
      <f>H68</f>
    </nc>
    <odxf>
      <alignment horizontal="general"/>
    </odxf>
    <ndxf>
      <alignment horizontal="right"/>
    </ndxf>
  </rcc>
  <rcc rId="984" sId="1" numFmtId="4">
    <oc r="G71">
      <v>1164.8</v>
    </oc>
    <nc r="G71">
      <f>G72</f>
    </nc>
  </rcc>
  <rcc rId="985" sId="1" odxf="1" dxf="1">
    <oc r="H71">
      <f>H72</f>
    </oc>
    <nc r="H71">
      <f>H72</f>
    </nc>
    <odxf>
      <alignment horizontal="general"/>
    </odxf>
    <ndxf>
      <alignment horizontal="right"/>
    </ndxf>
  </rcc>
  <rcc rId="986" sId="1">
    <nc r="G75">
      <f>G76</f>
    </nc>
  </rcc>
  <rcc rId="987" sId="1" odxf="1" dxf="1">
    <nc r="H75">
      <f>H76</f>
    </nc>
    <ndxf>
      <alignment horizontal="right"/>
    </ndxf>
  </rcc>
  <rcc rId="988" sId="1">
    <nc r="G76">
      <f>G77</f>
    </nc>
  </rcc>
  <rcc rId="989" sId="1" odxf="1" dxf="1">
    <nc r="H76">
      <f>H77</f>
    </nc>
    <ndxf>
      <alignment horizontal="right"/>
    </ndxf>
  </rcc>
  <rcc rId="990" sId="1">
    <nc r="G77">
      <f>G78</f>
    </nc>
  </rcc>
  <rcc rId="991" sId="1" odxf="1" dxf="1">
    <nc r="H77">
      <f>H78</f>
    </nc>
    <ndxf>
      <alignment horizontal="right"/>
    </ndxf>
  </rcc>
  <rcc rId="992" sId="1">
    <nc r="G78">
      <f>G79</f>
    </nc>
  </rcc>
  <rcc rId="993" sId="1" odxf="1" dxf="1">
    <nc r="H78">
      <f>H79</f>
    </nc>
    <ndxf>
      <alignment horizontal="right"/>
    </ndxf>
  </rcc>
  <rcc rId="994" sId="1" numFmtId="4">
    <oc r="G82">
      <v>100</v>
    </oc>
    <nc r="G82">
      <f>G83</f>
    </nc>
  </rcc>
  <rcc rId="995" sId="1" odxf="1" dxf="1">
    <oc r="H82">
      <f>H83</f>
    </oc>
    <nc r="H82">
      <f>H83</f>
    </nc>
    <odxf>
      <alignment horizontal="general"/>
    </odxf>
    <ndxf>
      <alignment horizontal="right"/>
    </ndxf>
  </rcc>
  <rcc rId="996" sId="1" numFmtId="4">
    <oc r="G83">
      <v>100</v>
    </oc>
    <nc r="G83">
      <f>G84</f>
    </nc>
  </rcc>
  <rcc rId="997" sId="1" odxf="1" dxf="1">
    <oc r="H83">
      <f>H84</f>
    </oc>
    <nc r="H83">
      <f>H84</f>
    </nc>
    <odxf>
      <alignment horizontal="general"/>
    </odxf>
    <ndxf>
      <alignment horizontal="right"/>
    </ndxf>
  </rcc>
  <rcc rId="998" sId="1" numFmtId="4">
    <oc r="G84">
      <v>100</v>
    </oc>
    <nc r="G84">
      <f>G85</f>
    </nc>
  </rcc>
  <rcc rId="999" sId="1" odxf="1" dxf="1">
    <oc r="H84">
      <f>H85</f>
    </oc>
    <nc r="H84">
      <f>H85</f>
    </nc>
    <odxf>
      <alignment horizontal="general"/>
    </odxf>
    <ndxf>
      <alignment horizontal="right"/>
    </ndxf>
  </rcc>
  <rcc rId="1000" sId="1" numFmtId="4">
    <oc r="G85">
      <v>100</v>
    </oc>
    <nc r="G85">
      <f>G86</f>
    </nc>
  </rcc>
  <rcc rId="1001" sId="1" odxf="1" dxf="1">
    <oc r="H85">
      <f>H86</f>
    </oc>
    <nc r="H85">
      <f>H86</f>
    </nc>
    <odxf>
      <alignment horizontal="general"/>
    </odxf>
    <ndxf>
      <alignment horizontal="right"/>
    </ndxf>
  </rcc>
  <rcc rId="1002" sId="1" numFmtId="4">
    <oc r="G86">
      <v>100</v>
    </oc>
    <nc r="G86">
      <f>G87</f>
    </nc>
  </rcc>
  <rcc rId="1003" sId="1" odxf="1" dxf="1">
    <oc r="H86">
      <f>H87</f>
    </oc>
    <nc r="H86">
      <f>H87</f>
    </nc>
    <odxf>
      <alignment horizontal="general"/>
    </odxf>
    <ndxf>
      <alignment horizontal="right"/>
    </ndxf>
  </rcc>
  <rcc rId="1004" sId="1" numFmtId="4">
    <oc r="G90">
      <v>195538.49999999997</v>
    </oc>
    <nc r="G90">
      <f>G104+G113+G91</f>
    </nc>
  </rcc>
  <rcc rId="1005" sId="1" odxf="1" dxf="1">
    <oc r="H90">
      <f>H104+H113+H91</f>
    </oc>
    <nc r="H90">
      <f>H104+H113+H91</f>
    </nc>
    <odxf>
      <alignment horizontal="general"/>
    </odxf>
    <ndxf>
      <alignment horizontal="right"/>
    </ndxf>
  </rcc>
  <rcc rId="1006" sId="1">
    <oc r="G91">
      <f>G92+G99</f>
    </oc>
    <nc r="G91">
      <f>G92+G99</f>
    </nc>
  </rcc>
  <rcc rId="1007" sId="1" odxf="1" dxf="1">
    <oc r="H91">
      <f>H92+H99</f>
    </oc>
    <nc r="H91">
      <f>H92+H99</f>
    </nc>
    <odxf>
      <alignment horizontal="general"/>
    </odxf>
    <ndxf>
      <alignment horizontal="right"/>
    </ndxf>
  </rcc>
  <rcc rId="1008" sId="1" numFmtId="4">
    <oc r="G92">
      <v>170.8</v>
    </oc>
    <nc r="G92">
      <f>G95</f>
    </nc>
  </rcc>
  <rcc rId="1009" sId="1" odxf="1" dxf="1">
    <oc r="H92">
      <f>H95</f>
    </oc>
    <nc r="H92">
      <f>H95</f>
    </nc>
    <odxf>
      <alignment horizontal="general"/>
    </odxf>
    <ndxf>
      <alignment horizontal="right"/>
    </ndxf>
  </rcc>
  <rcc rId="1010" sId="1" numFmtId="4">
    <oc r="G93">
      <v>170.8</v>
    </oc>
    <nc r="G93">
      <f>G94</f>
    </nc>
  </rcc>
  <rcc rId="1011" sId="1" odxf="1" dxf="1">
    <oc r="H93">
      <f>H94</f>
    </oc>
    <nc r="H93">
      <f>H94</f>
    </nc>
    <odxf>
      <alignment horizontal="general"/>
    </odxf>
    <ndxf>
      <alignment horizontal="right"/>
    </ndxf>
  </rcc>
  <rcc rId="1012" sId="1" numFmtId="4">
    <oc r="G94">
      <v>170.8</v>
    </oc>
    <nc r="G94">
      <f>G95</f>
    </nc>
  </rcc>
  <rcc rId="1013" sId="1" odxf="1" dxf="1">
    <oc r="H94">
      <f>H95</f>
    </oc>
    <nc r="H94">
      <f>H95</f>
    </nc>
    <odxf>
      <alignment horizontal="general"/>
    </odxf>
    <ndxf>
      <alignment horizontal="right"/>
    </ndxf>
  </rcc>
  <rcc rId="1014" sId="1" numFmtId="4">
    <oc r="G95">
      <v>170.8</v>
    </oc>
    <nc r="G95">
      <f>G96</f>
    </nc>
  </rcc>
  <rcc rId="1015" sId="1" odxf="1" dxf="1">
    <oc r="H95">
      <f>H96</f>
    </oc>
    <nc r="H95">
      <f>H96</f>
    </nc>
    <odxf>
      <alignment horizontal="general"/>
    </odxf>
    <ndxf>
      <alignment horizontal="right"/>
    </ndxf>
  </rcc>
  <rcc rId="1016" sId="1">
    <oc r="G99">
      <f>G100</f>
    </oc>
    <nc r="G99">
      <f>G100</f>
    </nc>
  </rcc>
  <rcc rId="1017" sId="1" odxf="1" dxf="1">
    <oc r="H99">
      <f>H100</f>
    </oc>
    <nc r="H99">
      <f>H100</f>
    </nc>
    <odxf>
      <alignment horizontal="general"/>
    </odxf>
    <ndxf>
      <alignment horizontal="right"/>
    </ndxf>
  </rcc>
  <rcc rId="1018" sId="1">
    <oc r="G100">
      <f>G101</f>
    </oc>
    <nc r="G100">
      <f>G101</f>
    </nc>
  </rcc>
  <rcc rId="1019" sId="1" odxf="1" dxf="1">
    <oc r="H100">
      <f>H101</f>
    </oc>
    <nc r="H100">
      <f>H101</f>
    </nc>
    <odxf>
      <alignment horizontal="general"/>
    </odxf>
    <ndxf>
      <alignment horizontal="right"/>
    </ndxf>
  </rcc>
  <rcc rId="1020" sId="1" numFmtId="4">
    <oc r="G104">
      <v>600</v>
    </oc>
    <nc r="G104">
      <f>G105</f>
    </nc>
  </rcc>
  <rcc rId="1021" sId="1" odxf="1" dxf="1">
    <oc r="H104">
      <f>H105</f>
    </oc>
    <nc r="H104">
      <f>H105</f>
    </nc>
    <odxf>
      <alignment horizontal="general"/>
    </odxf>
    <ndxf>
      <alignment horizontal="right"/>
    </ndxf>
  </rcc>
  <rcc rId="1022" sId="1" numFmtId="4">
    <oc r="G105">
      <v>600</v>
    </oc>
    <nc r="G105">
      <f>G106</f>
    </nc>
  </rcc>
  <rcc rId="1023" sId="1" odxf="1" dxf="1">
    <oc r="H105">
      <f>H106</f>
    </oc>
    <nc r="H105">
      <f>H106</f>
    </nc>
    <odxf>
      <alignment horizontal="general"/>
    </odxf>
    <ndxf>
      <alignment horizontal="right"/>
    </ndxf>
  </rcc>
  <rcc rId="1024" sId="1" numFmtId="4">
    <oc r="G106">
      <v>600</v>
    </oc>
    <nc r="G106">
      <f>G107+G110</f>
    </nc>
  </rcc>
  <rcc rId="1025" sId="1" odxf="1" dxf="1">
    <oc r="H106">
      <f>H107+H110</f>
    </oc>
    <nc r="H106">
      <f>H107+H110</f>
    </nc>
    <odxf>
      <alignment horizontal="general"/>
    </odxf>
    <ndxf>
      <alignment horizontal="right"/>
    </ndxf>
  </rcc>
  <rcc rId="1026" sId="1" numFmtId="4">
    <oc r="G113">
      <v>194767.69999999998</v>
    </oc>
    <nc r="G113">
      <f>G160+G121+G114+G151</f>
    </nc>
  </rcc>
  <rcc rId="1027" sId="1" odxf="1" dxf="1">
    <oc r="H113">
      <f>H160+H121+H114+H151</f>
    </oc>
    <nc r="H113">
      <f>H160+H121+H114+H151</f>
    </nc>
    <odxf>
      <alignment horizontal="general"/>
    </odxf>
    <ndxf>
      <alignment horizontal="right"/>
    </ndxf>
  </rcc>
  <rcc rId="1028" sId="1" numFmtId="4">
    <oc r="G114">
      <v>500</v>
    </oc>
    <nc r="G114">
      <f>G115</f>
    </nc>
  </rcc>
  <rcc rId="1029" sId="1" odxf="1" dxf="1">
    <oc r="H114">
      <f>H115</f>
    </oc>
    <nc r="H114">
      <f>H115</f>
    </nc>
    <odxf>
      <alignment horizontal="general"/>
    </odxf>
    <ndxf>
      <alignment horizontal="right"/>
    </ndxf>
  </rcc>
  <rcc rId="1030" sId="1" numFmtId="4">
    <oc r="G115">
      <v>500</v>
    </oc>
    <nc r="G115">
      <f>G116</f>
    </nc>
  </rcc>
  <rcc rId="1031" sId="1" odxf="1" dxf="1">
    <oc r="H115">
      <f>H116</f>
    </oc>
    <nc r="H115">
      <f>H116</f>
    </nc>
    <odxf>
      <alignment horizontal="general"/>
    </odxf>
    <ndxf>
      <alignment horizontal="right"/>
    </ndxf>
  </rcc>
  <rcc rId="1032" sId="1" numFmtId="4">
    <oc r="G116">
      <v>500</v>
    </oc>
    <nc r="G116">
      <f>G117</f>
    </nc>
  </rcc>
  <rcc rId="1033" sId="1" odxf="1" dxf="1">
    <oc r="H116">
      <f>H117</f>
    </oc>
    <nc r="H116">
      <f>H117</f>
    </nc>
    <odxf>
      <alignment horizontal="general"/>
    </odxf>
    <ndxf>
      <alignment horizontal="right"/>
    </ndxf>
  </rcc>
  <rcc rId="1034" sId="1" numFmtId="4">
    <oc r="G117">
      <v>500</v>
    </oc>
    <nc r="G117">
      <f>G118</f>
    </nc>
  </rcc>
  <rcc rId="1035" sId="1" odxf="1" dxf="1">
    <oc r="H117">
      <f>H118</f>
    </oc>
    <nc r="H117">
      <f>H118</f>
    </nc>
    <odxf>
      <alignment horizontal="general"/>
    </odxf>
    <ndxf>
      <alignment horizontal="right"/>
    </ndxf>
  </rcc>
  <rcc rId="1036" sId="1" numFmtId="4">
    <oc r="G121">
      <v>14970.800000000001</v>
    </oc>
    <nc r="G121">
      <f>G122</f>
    </nc>
  </rcc>
  <rcc rId="1037" sId="1" odxf="1" dxf="1">
    <oc r="H121">
      <f>H122</f>
    </oc>
    <nc r="H121">
      <f>H122</f>
    </nc>
    <odxf>
      <alignment horizontal="general"/>
    </odxf>
    <ndxf>
      <alignment horizontal="right"/>
    </ndxf>
  </rcc>
  <rcc rId="1038" sId="1" numFmtId="4">
    <oc r="G122">
      <v>14970.800000000001</v>
    </oc>
    <nc r="G122">
      <f>G133+G146+G123+G128</f>
    </nc>
  </rcc>
  <rcc rId="1039" sId="1" odxf="1" dxf="1">
    <oc r="H122">
      <f>H133+H146+H123+H128</f>
    </oc>
    <nc r="H122">
      <f>H133+H146+H123+H128</f>
    </nc>
    <odxf>
      <alignment horizontal="general"/>
    </odxf>
    <ndxf>
      <alignment horizontal="right"/>
    </ndxf>
  </rcc>
  <rcc rId="1040" sId="1" numFmtId="4">
    <oc r="G123">
      <v>0</v>
    </oc>
    <nc r="G123">
      <f>G124</f>
    </nc>
  </rcc>
  <rcc rId="1041" sId="1" odxf="1" dxf="1">
    <oc r="H123">
      <f>H124</f>
    </oc>
    <nc r="H123">
      <f>H124</f>
    </nc>
    <odxf>
      <alignment horizontal="general"/>
    </odxf>
    <ndxf>
      <alignment horizontal="right"/>
    </ndxf>
  </rcc>
  <rcc rId="1042" sId="1" numFmtId="4">
    <oc r="G124">
      <v>0</v>
    </oc>
    <nc r="G124">
      <f>G125</f>
    </nc>
  </rcc>
  <rcc rId="1043" sId="1" odxf="1" dxf="1">
    <oc r="H124">
      <f>H125</f>
    </oc>
    <nc r="H124">
      <f>H125</f>
    </nc>
    <odxf>
      <alignment horizontal="general"/>
    </odxf>
    <ndxf>
      <alignment horizontal="right"/>
    </ndxf>
  </rcc>
  <rcc rId="1044" sId="1" numFmtId="4">
    <oc r="G128">
      <v>991.7</v>
    </oc>
    <nc r="G128">
      <f>G129</f>
    </nc>
  </rcc>
  <rcc rId="1045" sId="1" odxf="1" dxf="1">
    <oc r="H128">
      <f>H129</f>
    </oc>
    <nc r="H128">
      <f>H129</f>
    </nc>
    <odxf>
      <alignment horizontal="general"/>
    </odxf>
    <ndxf>
      <alignment horizontal="right"/>
    </ndxf>
  </rcc>
  <rcc rId="1046" sId="1" numFmtId="4">
    <oc r="G129">
      <v>991.7</v>
    </oc>
    <nc r="G129">
      <f>G130</f>
    </nc>
  </rcc>
  <rcc rId="1047" sId="1" odxf="1" dxf="1">
    <oc r="H129">
      <f>H130</f>
    </oc>
    <nc r="H129">
      <f>H130</f>
    </nc>
    <odxf>
      <alignment horizontal="general"/>
    </odxf>
    <ndxf>
      <alignment horizontal="right"/>
    </ndxf>
  </rcc>
  <rcc rId="1048" sId="1">
    <oc r="G133">
      <f>G134+G138+G142</f>
    </oc>
    <nc r="G133">
      <f>G134+G138+G142</f>
    </nc>
  </rcc>
  <rcc rId="1049" sId="1" odxf="1" dxf="1">
    <oc r="H133">
      <f>H134+H138+H142</f>
    </oc>
    <nc r="H133">
      <f>H134+H138+H142</f>
    </nc>
    <odxf>
      <alignment horizontal="general"/>
    </odxf>
    <ndxf>
      <alignment horizontal="right"/>
    </ndxf>
  </rcc>
  <rcc rId="1050" sId="1" numFmtId="4">
    <oc r="G134">
      <v>350</v>
    </oc>
    <nc r="G134">
      <f>G135</f>
    </nc>
  </rcc>
  <rcc rId="1051" sId="1" odxf="1" dxf="1">
    <oc r="H134">
      <f>H135</f>
    </oc>
    <nc r="H134">
      <f>H135</f>
    </nc>
    <odxf>
      <alignment horizontal="general"/>
    </odxf>
    <ndxf>
      <alignment horizontal="right"/>
    </ndxf>
  </rcc>
  <rcc rId="1052" sId="1">
    <oc r="G138">
      <f>G139</f>
    </oc>
    <nc r="G138">
      <f>G139</f>
    </nc>
  </rcc>
  <rcc rId="1053" sId="1" odxf="1" dxf="1">
    <oc r="H138">
      <f>H139</f>
    </oc>
    <nc r="H138">
      <f>H139</f>
    </nc>
    <odxf>
      <alignment horizontal="general"/>
    </odxf>
    <ndxf>
      <alignment horizontal="right"/>
    </ndxf>
  </rcc>
  <rcc rId="1054" sId="1" numFmtId="4">
    <oc r="G142">
      <v>319.10000000000002</v>
    </oc>
    <nc r="G142">
      <f>G143</f>
    </nc>
  </rcc>
  <rcc rId="1055" sId="1" odxf="1" dxf="1">
    <oc r="H142">
      <f>H143</f>
    </oc>
    <nc r="H142">
      <f>H143</f>
    </nc>
    <odxf>
      <alignment horizontal="general"/>
    </odxf>
    <ndxf>
      <alignment horizontal="right"/>
    </ndxf>
  </rcc>
  <rcc rId="1056" sId="1" numFmtId="4">
    <oc r="G146">
      <v>13310</v>
    </oc>
    <nc r="G146">
      <f>G147</f>
    </nc>
  </rcc>
  <rcc rId="1057" sId="1" odxf="1" dxf="1">
    <oc r="H146">
      <f>H147</f>
    </oc>
    <nc r="H146">
      <f>H147</f>
    </nc>
    <odxf>
      <alignment horizontal="general"/>
    </odxf>
    <ndxf>
      <alignment horizontal="right"/>
    </ndxf>
  </rcc>
  <rcc rId="1058" sId="1" numFmtId="4">
    <oc r="G147">
      <v>13310</v>
    </oc>
    <nc r="G147">
      <f>G148</f>
    </nc>
  </rcc>
  <rcc rId="1059" sId="1" odxf="1" dxf="1">
    <oc r="H147">
      <f>H148</f>
    </oc>
    <nc r="H147">
      <f>H148</f>
    </nc>
    <odxf>
      <alignment horizontal="general"/>
    </odxf>
    <ndxf>
      <alignment horizontal="right"/>
    </ndxf>
  </rcc>
  <rcc rId="1060" sId="1" numFmtId="4">
    <oc r="G151">
      <v>39602.400000000001</v>
    </oc>
    <nc r="G151">
      <f>G152</f>
    </nc>
  </rcc>
  <rcc rId="1061" sId="1" odxf="1" dxf="1">
    <oc r="H151">
      <f>H152</f>
    </oc>
    <nc r="H151">
      <f>H152</f>
    </nc>
    <odxf>
      <alignment horizontal="general"/>
    </odxf>
    <ndxf>
      <alignment horizontal="right"/>
    </ndxf>
  </rcc>
  <rcc rId="1062" sId="1" numFmtId="4">
    <oc r="G152">
      <v>39602.400000000001</v>
    </oc>
    <nc r="G152">
      <f>G156+G153</f>
    </nc>
  </rcc>
  <rcc rId="1063" sId="1" odxf="1" dxf="1">
    <oc r="H152">
      <f>H156+H153</f>
    </oc>
    <nc r="H152">
      <f>H156+H153</f>
    </nc>
    <odxf>
      <alignment horizontal="general"/>
    </odxf>
    <ndxf>
      <alignment horizontal="right"/>
    </ndxf>
  </rcc>
  <rcc rId="1064" sId="1" numFmtId="4">
    <oc r="G153">
      <v>9299.4</v>
    </oc>
    <nc r="G153">
      <f>G154</f>
    </nc>
  </rcc>
  <rcc rId="1065" sId="1" odxf="1" dxf="1">
    <oc r="H153">
      <f>H154</f>
    </oc>
    <nc r="H153">
      <f>H154</f>
    </nc>
    <odxf>
      <alignment horizontal="general"/>
    </odxf>
    <ndxf>
      <alignment horizontal="right"/>
    </ndxf>
  </rcc>
  <rcc rId="1066" sId="1" numFmtId="4">
    <oc r="G156">
      <v>30303</v>
    </oc>
    <nc r="G156">
      <f>G157</f>
    </nc>
  </rcc>
  <rcc rId="1067" sId="1" odxf="1" dxf="1">
    <oc r="H156">
      <f>H157</f>
    </oc>
    <nc r="H156">
      <f>H157</f>
    </nc>
    <odxf>
      <alignment horizontal="general"/>
    </odxf>
    <ndxf>
      <alignment horizontal="right"/>
    </ndxf>
  </rcc>
  <rcc rId="1068" sId="1" numFmtId="4">
    <oc r="G160">
      <v>139694.5</v>
    </oc>
    <nc r="G160">
      <f>G177+G186+G190+G173+G161+G182+G169+G165+G194</f>
    </nc>
  </rcc>
  <rcc rId="1069" sId="1" odxf="1" dxf="1">
    <oc r="H160">
      <f>H177+H186+H190+H173+H161+H182+H169+H165+H194</f>
    </oc>
    <nc r="H160">
      <f>H177+H186+H190+H173+H161+H182+H169+H165+H194</f>
    </nc>
    <odxf>
      <alignment horizontal="general"/>
    </odxf>
    <ndxf>
      <alignment horizontal="right"/>
    </ndxf>
  </rcc>
  <rcc rId="1070" sId="1" numFmtId="4">
    <oc r="G161">
      <v>3262.2</v>
    </oc>
    <nc r="G161">
      <f>G162</f>
    </nc>
  </rcc>
  <rcc rId="1071" sId="1" odxf="1" dxf="1">
    <oc r="H161">
      <f>H162</f>
    </oc>
    <nc r="H161">
      <f>H162</f>
    </nc>
    <odxf>
      <alignment horizontal="general"/>
    </odxf>
    <ndxf>
      <alignment horizontal="right"/>
    </ndxf>
  </rcc>
  <rcc rId="1072" sId="1" numFmtId="4">
    <oc r="G165">
      <v>723.2</v>
    </oc>
    <nc r="G165">
      <f>G166</f>
    </nc>
  </rcc>
  <rcc rId="1073" sId="1" odxf="1" dxf="1">
    <oc r="H165">
      <f>H166</f>
    </oc>
    <nc r="H165">
      <f>H166</f>
    </nc>
    <odxf>
      <alignment horizontal="general"/>
    </odxf>
    <ndxf>
      <alignment horizontal="right"/>
    </ndxf>
  </rcc>
  <rcc rId="1074" sId="1" numFmtId="4">
    <oc r="G169">
      <v>19073</v>
    </oc>
    <nc r="G169">
      <f>G170</f>
    </nc>
  </rcc>
  <rcc rId="1075" sId="1" odxf="1" dxf="1">
    <oc r="H169">
      <f>H170</f>
    </oc>
    <nc r="H169">
      <f>H170</f>
    </nc>
    <odxf>
      <alignment horizontal="general"/>
    </odxf>
    <ndxf>
      <alignment horizontal="right"/>
    </ndxf>
  </rcc>
  <rcc rId="1076" sId="1" numFmtId="4">
    <oc r="G173">
      <v>70114</v>
    </oc>
    <nc r="G173">
      <f>G174</f>
    </nc>
  </rcc>
  <rcc rId="1077" sId="1" odxf="1" dxf="1">
    <oc r="H173">
      <f>H174</f>
    </oc>
    <nc r="H173">
      <f>H174</f>
    </nc>
    <odxf>
      <alignment horizontal="general"/>
    </odxf>
    <ndxf>
      <alignment horizontal="right"/>
    </ndxf>
  </rcc>
  <rcc rId="1078" sId="1" numFmtId="4">
    <oc r="G177">
      <v>27431.5</v>
    </oc>
    <nc r="G177">
      <f>G178</f>
    </nc>
  </rcc>
  <rcc rId="1079" sId="1" odxf="1" dxf="1">
    <oc r="H177">
      <f>H178</f>
    </oc>
    <nc r="H177">
      <f>H178</f>
    </nc>
    <odxf>
      <alignment horizontal="general"/>
    </odxf>
    <ndxf>
      <alignment horizontal="right"/>
    </ndxf>
  </rcc>
  <rcc rId="1080" sId="1" numFmtId="4">
    <oc r="G182">
      <v>0</v>
    </oc>
    <nc r="G182">
      <f>G185</f>
    </nc>
  </rcc>
  <rcc rId="1081" sId="1" odxf="1" dxf="1">
    <oc r="H182">
      <f>H185</f>
    </oc>
    <nc r="H182">
      <f>H185</f>
    </nc>
    <odxf>
      <alignment horizontal="general"/>
    </odxf>
    <ndxf>
      <alignment horizontal="right"/>
    </ndxf>
  </rcc>
  <rfmt sheetId="1" sqref="H186" start="0" length="0">
    <dxf>
      <alignment horizontal="right"/>
    </dxf>
  </rfmt>
  <rcc rId="1082" sId="1">
    <oc r="G186">
      <v>6475</v>
    </oc>
    <nc r="G186">
      <f>G189</f>
    </nc>
  </rcc>
  <rcc rId="1083" sId="1">
    <oc r="H186">
      <f>H189</f>
    </oc>
    <nc r="H186">
      <f>H189</f>
    </nc>
  </rcc>
  <rcc rId="1084" sId="1" numFmtId="4">
    <oc r="G187">
      <v>6475</v>
    </oc>
    <nc r="G187">
      <f>G188</f>
    </nc>
  </rcc>
  <rcc rId="1085" sId="1" odxf="1" dxf="1">
    <oc r="H187">
      <f>H188</f>
    </oc>
    <nc r="H187">
      <f>H188</f>
    </nc>
    <odxf>
      <alignment horizontal="general"/>
    </odxf>
    <ndxf>
      <alignment horizontal="right"/>
    </ndxf>
  </rcc>
  <rcc rId="1086" sId="1" numFmtId="4">
    <oc r="G188">
      <v>6475</v>
    </oc>
    <nc r="G188">
      <f>G189</f>
    </nc>
  </rcc>
  <rcc rId="1087" sId="1" odxf="1" dxf="1">
    <oc r="H188">
      <f>H189</f>
    </oc>
    <nc r="H188">
      <f>H189</f>
    </nc>
    <odxf>
      <alignment horizontal="general"/>
    </odxf>
    <ndxf>
      <alignment horizontal="right"/>
    </ndxf>
  </rcc>
  <rcc rId="1088" sId="1" numFmtId="4">
    <oc r="G190">
      <v>11907.699999999999</v>
    </oc>
    <nc r="G190">
      <f>G191</f>
    </nc>
  </rcc>
  <rcc rId="1089" sId="1" odxf="1" dxf="1">
    <oc r="H190">
      <f>H191</f>
    </oc>
    <nc r="H190">
      <f>H191</f>
    </nc>
    <odxf>
      <alignment horizontal="general"/>
    </odxf>
    <ndxf>
      <alignment horizontal="right"/>
    </ndxf>
  </rcc>
  <rcc rId="1090" sId="1" numFmtId="4">
    <oc r="G191">
      <v>11907.699999999999</v>
    </oc>
    <nc r="G191">
      <f>G192</f>
    </nc>
  </rcc>
  <rcc rId="1091" sId="1" odxf="1" dxf="1">
    <oc r="H191">
      <f>H192</f>
    </oc>
    <nc r="H191">
      <f>H192</f>
    </nc>
    <odxf>
      <alignment horizontal="general"/>
    </odxf>
    <ndxf>
      <alignment horizontal="right"/>
    </ndxf>
  </rcc>
  <rcc rId="1092" sId="1" numFmtId="4">
    <oc r="G192">
      <v>11907.699999999999</v>
    </oc>
    <nc r="G192">
      <f>G193</f>
    </nc>
  </rcc>
  <rcc rId="1093" sId="1" odxf="1" dxf="1">
    <oc r="H192">
      <f>H193</f>
    </oc>
    <nc r="H192">
      <f>H193</f>
    </nc>
    <odxf>
      <alignment horizontal="general"/>
    </odxf>
    <ndxf>
      <alignment horizontal="right"/>
    </ndxf>
  </rcc>
  <rcc rId="1094" sId="1" numFmtId="4">
    <oc r="G194">
      <v>707.9</v>
    </oc>
    <nc r="G194">
      <f>G195</f>
    </nc>
  </rcc>
  <rcc rId="1095" sId="1" odxf="1" dxf="1">
    <oc r="H194">
      <f>H195</f>
    </oc>
    <nc r="H194">
      <f>H195</f>
    </nc>
    <odxf>
      <alignment horizontal="general"/>
    </odxf>
    <ndxf>
      <alignment horizontal="right"/>
    </ndxf>
  </rcc>
  <rcc rId="1096" sId="1" numFmtId="4">
    <oc r="G195">
      <v>707.9</v>
    </oc>
    <nc r="G195">
      <f>G196</f>
    </nc>
  </rcc>
  <rcc rId="1097" sId="1" odxf="1" dxf="1">
    <oc r="H195">
      <f>H196</f>
    </oc>
    <nc r="H195">
      <f>H196</f>
    </nc>
    <odxf>
      <alignment horizontal="general"/>
    </odxf>
    <ndxf>
      <alignment horizontal="right"/>
    </ndxf>
  </rcc>
  <rcc rId="1098" sId="1" numFmtId="4">
    <oc r="G196">
      <v>707.9</v>
    </oc>
    <nc r="G196">
      <f>G197</f>
    </nc>
  </rcc>
  <rcc rId="1099" sId="1" odxf="1" dxf="1">
    <oc r="H196">
      <f>H197</f>
    </oc>
    <nc r="H196">
      <f>H197</f>
    </nc>
    <odxf>
      <alignment horizontal="general"/>
    </odxf>
    <ndxf>
      <alignment horizontal="right"/>
    </ndxf>
  </rcc>
  <rcc rId="1100" sId="1" numFmtId="4">
    <oc r="G198">
      <v>1093.2</v>
    </oc>
    <nc r="G198">
      <f>G199+G205</f>
    </nc>
  </rcc>
  <rcc rId="1101" sId="1" odxf="1" dxf="1">
    <oc r="H198">
      <f>H199+H205</f>
    </oc>
    <nc r="H198">
      <f>H199+H205</f>
    </nc>
    <odxf>
      <alignment horizontal="general"/>
    </odxf>
    <ndxf>
      <alignment horizontal="right"/>
    </ndxf>
  </rcc>
  <rcc rId="1102" sId="1" numFmtId="4">
    <oc r="G199">
      <v>623.20000000000005</v>
    </oc>
    <nc r="G199">
      <f>G200</f>
    </nc>
  </rcc>
  <rcc rId="1103" sId="1" odxf="1" dxf="1">
    <oc r="H199">
      <f>H200</f>
    </oc>
    <nc r="H199">
      <f>H200</f>
    </nc>
    <odxf>
      <alignment horizontal="general"/>
    </odxf>
    <ndxf>
      <alignment horizontal="right"/>
    </ndxf>
  </rcc>
  <rcc rId="1104" sId="1" numFmtId="4">
    <oc r="G200">
      <v>623.20000000000005</v>
    </oc>
    <nc r="G200">
      <f>G201</f>
    </nc>
  </rcc>
  <rcc rId="1105" sId="1" odxf="1" dxf="1">
    <oc r="H200">
      <f>H201</f>
    </oc>
    <nc r="H200">
      <f>H201</f>
    </nc>
    <odxf>
      <alignment horizontal="general"/>
    </odxf>
    <ndxf>
      <alignment horizontal="right"/>
    </ndxf>
  </rcc>
  <rcc rId="1106" sId="1" numFmtId="4">
    <oc r="G201">
      <v>623.20000000000005</v>
    </oc>
    <nc r="G201">
      <f>G202</f>
    </nc>
  </rcc>
  <rcc rId="1107" sId="1" odxf="1" dxf="1">
    <oc r="H201">
      <f>H202</f>
    </oc>
    <nc r="H201">
      <f>H202</f>
    </nc>
    <odxf>
      <alignment horizontal="general"/>
    </odxf>
    <ndxf>
      <alignment horizontal="right"/>
    </ndxf>
  </rcc>
  <rcc rId="1108" sId="1" numFmtId="4">
    <oc r="G202">
      <v>623.20000000000005</v>
    </oc>
    <nc r="G202">
      <f>G203</f>
    </nc>
  </rcc>
  <rcc rId="1109" sId="1" odxf="1" dxf="1">
    <oc r="H202">
      <f>H203</f>
    </oc>
    <nc r="H202">
      <f>H203</f>
    </nc>
    <odxf>
      <alignment horizontal="general"/>
    </odxf>
    <ndxf>
      <alignment horizontal="right"/>
    </ndxf>
  </rcc>
  <rcc rId="1110" sId="1" numFmtId="4">
    <oc r="G203">
      <v>623.20000000000005</v>
    </oc>
    <nc r="G203">
      <f>G204</f>
    </nc>
  </rcc>
  <rcc rId="1111" sId="1" odxf="1" dxf="1">
    <oc r="H203">
      <f>H204</f>
    </oc>
    <nc r="H203">
      <f>H204</f>
    </nc>
    <odxf>
      <alignment horizontal="general"/>
    </odxf>
    <ndxf>
      <alignment horizontal="right"/>
    </ndxf>
  </rcc>
  <rcc rId="1112" sId="1" numFmtId="4">
    <oc r="G205">
      <v>470</v>
    </oc>
    <nc r="G205">
      <f>G206+G216</f>
    </nc>
  </rcc>
  <rcc rId="1113" sId="1" odxf="1" dxf="1">
    <oc r="H205">
      <f>H206+H216</f>
    </oc>
    <nc r="H205">
      <f>H206+H216</f>
    </nc>
    <odxf>
      <alignment horizontal="general"/>
    </odxf>
    <ndxf>
      <alignment horizontal="right"/>
    </ndxf>
  </rcc>
  <rcc rId="1114" sId="1" numFmtId="4">
    <oc r="G206">
      <v>60</v>
    </oc>
    <nc r="G206">
      <f>G207</f>
    </nc>
  </rcc>
  <rcc rId="1115" sId="1" odxf="1" dxf="1">
    <oc r="H206">
      <f>H207</f>
    </oc>
    <nc r="H206">
      <f>H207</f>
    </nc>
    <odxf>
      <alignment horizontal="general"/>
    </odxf>
    <ndxf>
      <alignment horizontal="right"/>
    </ndxf>
  </rcc>
  <rcc rId="1116" sId="1" numFmtId="4">
    <oc r="G207">
      <v>60</v>
    </oc>
    <nc r="G207">
      <f>G209</f>
    </nc>
  </rcc>
  <rcc rId="1117" sId="1" odxf="1" dxf="1">
    <oc r="H207">
      <f>H209</f>
    </oc>
    <nc r="H207">
      <f>H209</f>
    </nc>
    <odxf>
      <alignment horizontal="general"/>
    </odxf>
    <ndxf>
      <alignment horizontal="right"/>
    </ndxf>
  </rcc>
  <rcc rId="1118" sId="1" numFmtId="4">
    <oc r="G208">
      <v>60</v>
    </oc>
    <nc r="G208">
      <f>G209</f>
    </nc>
  </rcc>
  <rcc rId="1119" sId="1" odxf="1" dxf="1">
    <oc r="H208">
      <f>H209</f>
    </oc>
    <nc r="H208">
      <f>H209</f>
    </nc>
    <odxf>
      <alignment horizontal="general"/>
    </odxf>
    <ndxf>
      <alignment horizontal="right"/>
    </ndxf>
  </rcc>
  <rcc rId="1120" sId="1" numFmtId="4">
    <oc r="G209">
      <v>60</v>
    </oc>
    <nc r="G209">
      <f>G210+G213</f>
    </nc>
  </rcc>
  <rcc rId="1121" sId="1" odxf="1" dxf="1">
    <oc r="H209">
      <f>H210+H213</f>
    </oc>
    <nc r="H209">
      <f>H210+H213</f>
    </nc>
    <odxf>
      <alignment horizontal="general"/>
    </odxf>
    <ndxf>
      <alignment horizontal="right"/>
    </ndxf>
  </rcc>
  <rcc rId="1122" sId="1" numFmtId="4">
    <oc r="G210">
      <v>10</v>
    </oc>
    <nc r="G210">
      <f>G211</f>
    </nc>
  </rcc>
  <rcc rId="1123" sId="1" odxf="1" dxf="1">
    <oc r="H210">
      <f>H211</f>
    </oc>
    <nc r="H210">
      <f>H211</f>
    </nc>
    <odxf>
      <alignment horizontal="general"/>
    </odxf>
    <ndxf>
      <alignment horizontal="right"/>
    </ndxf>
  </rcc>
  <rcc rId="1124" sId="1" numFmtId="4">
    <oc r="G211">
      <v>10</v>
    </oc>
    <nc r="G211">
      <f>G212</f>
    </nc>
  </rcc>
  <rcc rId="1125" sId="1" odxf="1" dxf="1">
    <oc r="H211">
      <f>H212</f>
    </oc>
    <nc r="H211">
      <f>H212</f>
    </nc>
    <odxf>
      <alignment horizontal="general"/>
    </odxf>
    <ndxf>
      <alignment horizontal="right"/>
    </ndxf>
  </rcc>
  <rcc rId="1126" sId="1" numFmtId="4">
    <oc r="G213">
      <v>50</v>
    </oc>
    <nc r="G213">
      <f>G214</f>
    </nc>
  </rcc>
  <rcc rId="1127" sId="1" odxf="1" dxf="1">
    <oc r="H213">
      <f>H214</f>
    </oc>
    <nc r="H213">
      <f>H214</f>
    </nc>
    <odxf>
      <alignment horizontal="general"/>
    </odxf>
    <ndxf>
      <alignment horizontal="right"/>
    </ndxf>
  </rcc>
  <rcc rId="1128" sId="1" numFmtId="4">
    <oc r="G214">
      <v>50</v>
    </oc>
    <nc r="G214">
      <f>G215</f>
    </nc>
  </rcc>
  <rcc rId="1129" sId="1" odxf="1" dxf="1">
    <oc r="H214">
      <f>H215</f>
    </oc>
    <nc r="H214">
      <f>H215</f>
    </nc>
    <odxf>
      <alignment horizontal="general"/>
    </odxf>
    <ndxf>
      <alignment horizontal="right"/>
    </ndxf>
  </rcc>
  <rcc rId="1130" sId="1" numFmtId="4">
    <oc r="G216">
      <v>410</v>
    </oc>
    <nc r="G216">
      <f>G218+G223</f>
    </nc>
  </rcc>
  <rcc rId="1131" sId="1" odxf="1" dxf="1">
    <oc r="H216">
      <f>H218+H223</f>
    </oc>
    <nc r="H216">
      <f>H218+H223</f>
    </nc>
    <odxf>
      <alignment horizontal="general"/>
    </odxf>
    <ndxf>
      <alignment horizontal="right"/>
    </ndxf>
  </rcc>
  <rcc rId="1132" sId="1" numFmtId="4">
    <oc r="G217">
      <v>360</v>
    </oc>
    <nc r="G217">
      <f>G218</f>
    </nc>
  </rcc>
  <rcc rId="1133" sId="1" odxf="1" dxf="1">
    <oc r="H217">
      <f>H218</f>
    </oc>
    <nc r="H217">
      <f>H218</f>
    </nc>
    <odxf>
      <alignment horizontal="general"/>
    </odxf>
    <ndxf>
      <alignment horizontal="right"/>
    </ndxf>
  </rcc>
  <rcc rId="1134" sId="1" numFmtId="4">
    <oc r="G218">
      <v>360</v>
    </oc>
    <nc r="G218">
      <f>G219</f>
    </nc>
  </rcc>
  <rcc rId="1135" sId="1" odxf="1" dxf="1">
    <oc r="H218">
      <f>H219</f>
    </oc>
    <nc r="H218">
      <f>H219</f>
    </nc>
    <odxf>
      <alignment horizontal="general"/>
    </odxf>
    <ndxf>
      <alignment horizontal="right"/>
    </ndxf>
  </rcc>
  <rcc rId="1136" sId="1" numFmtId="4">
    <oc r="G219">
      <v>360</v>
    </oc>
    <nc r="G219">
      <f>G220</f>
    </nc>
  </rcc>
  <rcc rId="1137" sId="1" odxf="1" dxf="1">
    <oc r="H219">
      <f>H220</f>
    </oc>
    <nc r="H219">
      <f>H220</f>
    </nc>
    <odxf>
      <alignment horizontal="general"/>
    </odxf>
    <ndxf>
      <alignment horizontal="right"/>
    </ndxf>
  </rcc>
  <rcc rId="1138" sId="1" numFmtId="4">
    <oc r="G220">
      <v>360</v>
    </oc>
    <nc r="G220">
      <f>G221</f>
    </nc>
  </rcc>
  <rcc rId="1139" sId="1" odxf="1" dxf="1">
    <oc r="H220">
      <f>H221</f>
    </oc>
    <nc r="H220">
      <f>H221</f>
    </nc>
    <odxf>
      <alignment horizontal="general"/>
    </odxf>
    <ndxf>
      <alignment horizontal="right"/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0" sId="1" numFmtId="4">
    <oc r="G222">
      <v>50</v>
    </oc>
    <nc r="G222">
      <f>G223</f>
    </nc>
  </rcc>
  <rcc rId="1141" sId="1" odxf="1" dxf="1">
    <oc r="H222">
      <f>H223</f>
    </oc>
    <nc r="H222">
      <f>H223</f>
    </nc>
    <odxf>
      <alignment horizontal="general"/>
    </odxf>
    <ndxf>
      <alignment horizontal="right"/>
    </ndxf>
  </rcc>
  <rcc rId="1142" sId="1" numFmtId="4">
    <oc r="G223">
      <v>50</v>
    </oc>
    <nc r="G223">
      <f>G224</f>
    </nc>
  </rcc>
  <rcc rId="1143" sId="1" odxf="1" dxf="1">
    <oc r="H223">
      <f>H224</f>
    </oc>
    <nc r="H223">
      <f>H224</f>
    </nc>
    <odxf>
      <alignment horizontal="general"/>
    </odxf>
    <ndxf>
      <alignment horizontal="right"/>
    </ndxf>
  </rcc>
  <rcc rId="1144" sId="1" numFmtId="4">
    <oc r="G224">
      <v>50</v>
    </oc>
    <nc r="G224">
      <f>G225</f>
    </nc>
  </rcc>
  <rcc rId="1145" sId="1" odxf="1" dxf="1">
    <oc r="H224">
      <f>H225</f>
    </oc>
    <nc r="H224">
      <f>H225</f>
    </nc>
    <odxf>
      <alignment horizontal="general"/>
    </odxf>
    <ndxf>
      <alignment horizontal="right"/>
    </ndxf>
  </rcc>
  <rcc rId="1146" sId="1" numFmtId="4">
    <oc r="G225">
      <v>50</v>
    </oc>
    <nc r="G225">
      <f>G226</f>
    </nc>
  </rcc>
  <rcc rId="1147" sId="1" odxf="1" dxf="1">
    <oc r="H225">
      <f>H226</f>
    </oc>
    <nc r="H225">
      <f>H226</f>
    </nc>
    <odxf>
      <alignment horizontal="general"/>
    </odxf>
    <ndxf>
      <alignment horizontal="right"/>
    </ndxf>
  </rcc>
  <rcc rId="1148" sId="1" numFmtId="4">
    <oc r="G227">
      <v>16</v>
    </oc>
    <nc r="G227">
      <f>G228</f>
    </nc>
  </rcc>
  <rcc rId="1149" sId="1" odxf="1" dxf="1">
    <oc r="H227">
      <f>H228</f>
    </oc>
    <nc r="H227">
      <f>H228</f>
    </nc>
    <odxf>
      <alignment horizontal="general"/>
    </odxf>
    <ndxf>
      <alignment horizontal="right"/>
    </ndxf>
  </rcc>
  <rcc rId="1150" sId="1" numFmtId="4">
    <oc r="G228">
      <v>16</v>
    </oc>
    <nc r="G228">
      <f>G229</f>
    </nc>
  </rcc>
  <rcc rId="1151" sId="1" odxf="1" dxf="1">
    <oc r="H228">
      <f>H229</f>
    </oc>
    <nc r="H228">
      <f>H229</f>
    </nc>
    <odxf>
      <alignment horizontal="general"/>
    </odxf>
    <ndxf>
      <alignment horizontal="right"/>
    </ndxf>
  </rcc>
  <rcc rId="1152" sId="1" numFmtId="4">
    <oc r="G229">
      <v>16</v>
    </oc>
    <nc r="G229">
      <f>G230</f>
    </nc>
  </rcc>
  <rcc rId="1153" sId="1" odxf="1" dxf="1">
    <oc r="H229">
      <f>H230</f>
    </oc>
    <nc r="H229">
      <f>H230</f>
    </nc>
    <odxf>
      <alignment horizontal="general"/>
    </odxf>
    <ndxf>
      <alignment horizontal="right"/>
    </ndxf>
  </rcc>
  <rcc rId="1154" sId="1" numFmtId="4">
    <oc r="G230">
      <v>16</v>
    </oc>
    <nc r="G230">
      <f>G231</f>
    </nc>
  </rcc>
  <rcc rId="1155" sId="1" odxf="1" dxf="1">
    <oc r="H230">
      <f>H231</f>
    </oc>
    <nc r="H230">
      <f>H231</f>
    </nc>
    <odxf>
      <alignment horizontal="general"/>
    </odxf>
    <ndxf>
      <alignment horizontal="right"/>
    </ndxf>
  </rcc>
  <rcc rId="1156" sId="1" numFmtId="4">
    <oc r="G231">
      <v>16</v>
    </oc>
    <nc r="G231">
      <f>G232</f>
    </nc>
  </rcc>
  <rcc rId="1157" sId="1" odxf="1" dxf="1">
    <oc r="H231">
      <f>H232</f>
    </oc>
    <nc r="H231">
      <f>H232</f>
    </nc>
    <odxf>
      <alignment horizontal="general"/>
    </odxf>
    <ndxf>
      <alignment horizontal="right"/>
    </ndxf>
  </rcc>
  <rcc rId="1158" sId="1" numFmtId="4">
    <oc r="G233">
      <v>0</v>
    </oc>
    <nc r="G233">
      <f>G234</f>
    </nc>
  </rcc>
  <rcc rId="1159" sId="1" odxf="1" dxf="1">
    <oc r="H233">
      <f>H234</f>
    </oc>
    <nc r="H233">
      <f>H234</f>
    </nc>
    <odxf>
      <alignment horizontal="general"/>
    </odxf>
    <ndxf>
      <alignment horizontal="right"/>
    </ndxf>
  </rcc>
  <rcc rId="1160" sId="1" numFmtId="4">
    <oc r="G235">
      <v>73354.399999999994</v>
    </oc>
    <nc r="G235">
      <f>G236</f>
    </nc>
  </rcc>
  <rcc rId="1161" sId="1" odxf="1" dxf="1">
    <oc r="H235">
      <f>H236</f>
    </oc>
    <nc r="H235">
      <f>H236</f>
    </nc>
    <odxf>
      <alignment horizontal="general"/>
    </odxf>
    <ndxf>
      <alignment horizontal="right"/>
    </ndxf>
  </rcc>
  <rcc rId="1162" sId="1" numFmtId="4">
    <oc r="G236">
      <v>73354.399999999994</v>
    </oc>
    <nc r="G236">
      <f>G237+G282</f>
    </nc>
  </rcc>
  <rcc rId="1163" sId="1" odxf="1" dxf="1">
    <oc r="H236">
      <f>H237+H282</f>
    </oc>
    <nc r="H236">
      <f>H237+H282</f>
    </nc>
    <odxf>
      <alignment horizontal="general"/>
    </odxf>
    <ndxf>
      <alignment horizontal="right"/>
    </ndxf>
  </rcc>
  <rcc rId="1164" sId="1" numFmtId="4">
    <oc r="G237">
      <v>56088.19999999999</v>
    </oc>
    <nc r="G237">
      <f>G238</f>
    </nc>
  </rcc>
  <rcc rId="1165" sId="1" odxf="1" dxf="1">
    <oc r="H237">
      <f>H238</f>
    </oc>
    <nc r="H237">
      <f>H238</f>
    </nc>
    <odxf>
      <alignment horizontal="general"/>
    </odxf>
    <ndxf>
      <alignment horizontal="right"/>
    </ndxf>
  </rcc>
  <rcc rId="1166" sId="1" numFmtId="4">
    <oc r="G238">
      <v>56088.19999999999</v>
    </oc>
    <nc r="G238">
      <f>G239+G253+G258+G267+G272+G277+G248</f>
    </nc>
  </rcc>
  <rcc rId="1167" sId="1" odxf="1" dxf="1">
    <oc r="H238">
      <f>H239+H253+H258+H267+H272+H277+H248</f>
    </oc>
    <nc r="H238">
      <f>H239+H253+H258+H267+H272+H277+H248</f>
    </nc>
    <odxf>
      <alignment horizontal="general"/>
    </odxf>
    <ndxf>
      <alignment horizontal="right"/>
    </ndxf>
  </rcc>
  <rcc rId="1168" sId="1" numFmtId="4">
    <oc r="G239">
      <v>19026.599999999999</v>
    </oc>
    <nc r="G239">
      <f>G240+G244</f>
    </nc>
  </rcc>
  <rcc rId="1169" sId="1" odxf="1" dxf="1">
    <oc r="H239">
      <f>H240+H244</f>
    </oc>
    <nc r="H239">
      <f>H240+H244</f>
    </nc>
    <odxf>
      <alignment horizontal="general"/>
    </odxf>
    <ndxf>
      <alignment horizontal="right"/>
    </ndxf>
  </rcc>
  <rcc rId="1170" sId="1" numFmtId="4">
    <oc r="G240">
      <v>10673.1</v>
    </oc>
    <nc r="G240">
      <f>G241</f>
    </nc>
  </rcc>
  <rcc rId="1171" sId="1" odxf="1" dxf="1">
    <oc r="H240">
      <f>H241</f>
    </oc>
    <nc r="H240">
      <f>H241</f>
    </nc>
    <odxf>
      <alignment horizontal="general"/>
    </odxf>
    <ndxf>
      <alignment horizontal="right"/>
    </ndxf>
  </rcc>
  <rcc rId="1172" sId="1" numFmtId="4">
    <oc r="G241">
      <v>10673.1</v>
    </oc>
    <nc r="G241">
      <f>G243</f>
    </nc>
  </rcc>
  <rcc rId="1173" sId="1" odxf="1" dxf="1">
    <oc r="H241">
      <f>H243</f>
    </oc>
    <nc r="H241">
      <f>H243</f>
    </nc>
    <odxf>
      <alignment horizontal="general"/>
    </odxf>
    <ndxf>
      <alignment horizontal="right"/>
    </ndxf>
  </rcc>
  <rcc rId="1174" sId="1" numFmtId="4">
    <oc r="G242">
      <v>10673.1</v>
    </oc>
    <nc r="G242">
      <f>G243</f>
    </nc>
  </rcc>
  <rcc rId="1175" sId="1" odxf="1" dxf="1">
    <oc r="H242">
      <f>H243</f>
    </oc>
    <nc r="H242">
      <f>H243</f>
    </nc>
    <odxf>
      <alignment horizontal="general"/>
    </odxf>
    <ndxf>
      <alignment horizontal="right"/>
    </ndxf>
  </rcc>
  <rcc rId="1176" sId="1" numFmtId="4">
    <oc r="G244">
      <v>8353.5</v>
    </oc>
    <nc r="G244">
      <f>G245</f>
    </nc>
  </rcc>
  <rcc rId="1177" sId="1" odxf="1" dxf="1">
    <oc r="H244">
      <f>H245</f>
    </oc>
    <nc r="H244">
      <f>H245</f>
    </nc>
    <odxf>
      <alignment horizontal="general"/>
    </odxf>
    <ndxf>
      <alignment horizontal="right"/>
    </ndxf>
  </rcc>
  <rcc rId="1178" sId="1" numFmtId="4">
    <oc r="G245">
      <v>8353.5</v>
    </oc>
    <nc r="G245">
      <f>G247</f>
    </nc>
  </rcc>
  <rcc rId="1179" sId="1" odxf="1" dxf="1">
    <oc r="H245">
      <f>H247</f>
    </oc>
    <nc r="H245">
      <f>H247</f>
    </nc>
    <odxf>
      <alignment horizontal="general"/>
    </odxf>
    <ndxf>
      <alignment horizontal="right"/>
    </ndxf>
  </rcc>
  <rcc rId="1180" sId="1" numFmtId="4">
    <oc r="G246">
      <v>8353.5</v>
    </oc>
    <nc r="G246">
      <f>G247</f>
    </nc>
  </rcc>
  <rcc rId="1181" sId="1" odxf="1" dxf="1">
    <oc r="H246">
      <f>H247</f>
    </oc>
    <nc r="H246">
      <f>H247</f>
    </nc>
    <odxf>
      <alignment horizontal="general"/>
    </odxf>
    <ndxf>
      <alignment horizontal="right"/>
    </ndxf>
  </rcc>
  <rcc rId="1182" sId="1" numFmtId="4">
    <oc r="G248">
      <v>289.60000000000002</v>
    </oc>
    <nc r="G248">
      <f>G249</f>
    </nc>
  </rcc>
  <rcc rId="1183" sId="1" odxf="1" dxf="1">
    <oc r="H248">
      <f>H249</f>
    </oc>
    <nc r="H248">
      <f>H249</f>
    </nc>
    <odxf>
      <alignment horizontal="general"/>
    </odxf>
    <ndxf>
      <alignment horizontal="right"/>
    </ndxf>
  </rcc>
  <rcc rId="1184" sId="1" numFmtId="4">
    <oc r="G249">
      <v>289.60000000000002</v>
    </oc>
    <nc r="G249">
      <f>G250</f>
    </nc>
  </rcc>
  <rcc rId="1185" sId="1" odxf="1" dxf="1">
    <oc r="H249">
      <f>H250</f>
    </oc>
    <nc r="H249">
      <f>H250</f>
    </nc>
    <odxf>
      <alignment horizontal="general"/>
    </odxf>
    <ndxf>
      <alignment horizontal="right"/>
    </ndxf>
  </rcc>
  <rcc rId="1186" sId="1" numFmtId="4">
    <oc r="G250">
      <v>289.60000000000002</v>
    </oc>
    <nc r="G250">
      <f>G251</f>
    </nc>
  </rcc>
  <rcc rId="1187" sId="1" odxf="1" dxf="1">
    <oc r="H250">
      <f>H251</f>
    </oc>
    <nc r="H250">
      <f>H251</f>
    </nc>
    <odxf>
      <alignment horizontal="general"/>
    </odxf>
    <ndxf>
      <alignment horizontal="right"/>
    </ndxf>
  </rcc>
  <rcc rId="1188" sId="1" numFmtId="4">
    <oc r="G251">
      <v>289.60000000000002</v>
    </oc>
    <nc r="G251">
      <f>G252</f>
    </nc>
  </rcc>
  <rcc rId="1189" sId="1" odxf="1" dxf="1">
    <oc r="H251">
      <f>H252</f>
    </oc>
    <nc r="H251">
      <f>H252</f>
    </nc>
    <odxf>
      <alignment horizontal="general"/>
    </odxf>
    <ndxf>
      <alignment horizontal="right"/>
    </ndxf>
  </rcc>
  <rcc rId="1190" sId="1" numFmtId="4">
    <oc r="G253">
      <v>0</v>
    </oc>
    <nc r="G253">
      <f>G254</f>
    </nc>
  </rcc>
  <rcc rId="1191" sId="1" odxf="1" dxf="1">
    <oc r="H253">
      <f>H254</f>
    </oc>
    <nc r="H253">
      <f>H254</f>
    </nc>
    <odxf>
      <alignment horizontal="general"/>
    </odxf>
    <ndxf>
      <alignment horizontal="right"/>
    </ndxf>
  </rcc>
  <rcc rId="1192" sId="1" numFmtId="4">
    <oc r="G254">
      <v>0</v>
    </oc>
    <nc r="G254">
      <f>G255</f>
    </nc>
  </rcc>
  <rcc rId="1193" sId="1" odxf="1" dxf="1">
    <oc r="H254">
      <f>H255</f>
    </oc>
    <nc r="H254">
      <f>H255</f>
    </nc>
    <odxf>
      <alignment horizontal="general"/>
    </odxf>
    <ndxf>
      <alignment horizontal="right"/>
    </ndxf>
  </rcc>
  <rcc rId="1194" sId="1" numFmtId="4">
    <oc r="G255">
      <v>0</v>
    </oc>
    <nc r="G255">
      <f>G256</f>
    </nc>
  </rcc>
  <rcc rId="1195" sId="1" odxf="1" dxf="1">
    <oc r="H255">
      <f>H256</f>
    </oc>
    <nc r="H255">
      <f>H256</f>
    </nc>
    <odxf>
      <alignment horizontal="general"/>
    </odxf>
    <ndxf>
      <alignment horizontal="right"/>
    </ndxf>
  </rcc>
  <rcc rId="1196" sId="1" numFmtId="4">
    <oc r="G256">
      <v>0</v>
    </oc>
    <nc r="G256">
      <f>G257</f>
    </nc>
  </rcc>
  <rcc rId="1197" sId="1" odxf="1" dxf="1">
    <oc r="H256">
      <f>H257</f>
    </oc>
    <nc r="H256">
      <f>H257</f>
    </nc>
    <odxf>
      <alignment horizontal="general"/>
    </odxf>
    <ndxf>
      <alignment horizontal="right"/>
    </ndxf>
  </rcc>
  <rcc rId="1198" sId="1" numFmtId="4">
    <oc r="G258">
      <v>28858.799999999996</v>
    </oc>
    <nc r="G258">
      <f>G259+G263</f>
    </nc>
  </rcc>
  <rcc rId="1199" sId="1" odxf="1" dxf="1">
    <oc r="H258">
      <f>H259+H263</f>
    </oc>
    <nc r="H258">
      <f>H259+H263</f>
    </nc>
    <odxf>
      <alignment horizontal="general"/>
    </odxf>
    <ndxf>
      <alignment horizontal="right"/>
    </ndxf>
  </rcc>
  <rcc rId="1200" sId="1" numFmtId="4">
    <oc r="G259">
      <v>17372.599999999999</v>
    </oc>
    <nc r="G259">
      <f>G260</f>
    </nc>
  </rcc>
  <rcc rId="1201" sId="1" odxf="1" dxf="1">
    <oc r="H259">
      <f>H260</f>
    </oc>
    <nc r="H259">
      <f>H260</f>
    </nc>
    <odxf>
      <alignment horizontal="general"/>
    </odxf>
    <ndxf>
      <alignment horizontal="right"/>
    </ndxf>
  </rcc>
  <rcc rId="1202" sId="1" numFmtId="4">
    <oc r="G260">
      <v>17372.599999999999</v>
    </oc>
    <nc r="G260">
      <f>G261</f>
    </nc>
  </rcc>
  <rcc rId="1203" sId="1" odxf="1" dxf="1">
    <oc r="H260">
      <f>H261</f>
    </oc>
    <nc r="H260">
      <f>H261</f>
    </nc>
    <odxf>
      <alignment horizontal="general"/>
    </odxf>
    <ndxf>
      <alignment horizontal="right"/>
    </ndxf>
  </rcc>
  <rcc rId="1204" sId="1" numFmtId="4">
    <oc r="G261">
      <v>17372.599999999999</v>
    </oc>
    <nc r="G261">
      <f>G262</f>
    </nc>
  </rcc>
  <rcc rId="1205" sId="1" odxf="1" dxf="1">
    <oc r="H261">
      <f>H262</f>
    </oc>
    <nc r="H261">
      <f>H262</f>
    </nc>
    <odxf>
      <alignment horizontal="general"/>
    </odxf>
    <ndxf>
      <alignment horizontal="right"/>
    </ndxf>
  </rcc>
  <rcc rId="1206" sId="1" numFmtId="4">
    <oc r="G263">
      <v>11486.199999999999</v>
    </oc>
    <nc r="G263">
      <f>G264</f>
    </nc>
  </rcc>
  <rcc rId="1207" sId="1" odxf="1" dxf="1">
    <oc r="H263">
      <f>H264</f>
    </oc>
    <nc r="H263">
      <f>H264</f>
    </nc>
    <odxf>
      <alignment horizontal="general"/>
    </odxf>
    <ndxf>
      <alignment horizontal="right"/>
    </ndxf>
  </rcc>
  <rcc rId="1208" sId="1" numFmtId="4">
    <oc r="G264">
      <v>11486.199999999999</v>
    </oc>
    <nc r="G264">
      <f>G266</f>
    </nc>
  </rcc>
  <rcc rId="1209" sId="1" odxf="1" dxf="1">
    <oc r="H264">
      <f>H266</f>
    </oc>
    <nc r="H264">
      <f>H266</f>
    </nc>
    <odxf>
      <alignment horizontal="general"/>
    </odxf>
    <ndxf>
      <alignment horizontal="right"/>
    </ndxf>
  </rcc>
  <rcc rId="1210" sId="1" numFmtId="4">
    <oc r="G265">
      <v>11486.199999999999</v>
    </oc>
    <nc r="G265">
      <f>G266</f>
    </nc>
  </rcc>
  <rcc rId="1211" sId="1" odxf="1" dxf="1">
    <oc r="H265">
      <f>H266</f>
    </oc>
    <nc r="H265">
      <f>H266</f>
    </nc>
    <odxf>
      <alignment horizontal="general"/>
    </odxf>
    <ndxf>
      <alignment horizontal="right"/>
    </ndxf>
  </rcc>
  <rcc rId="1212" sId="1" numFmtId="4">
    <oc r="G267">
      <v>850</v>
    </oc>
    <nc r="G267">
      <f>G268</f>
    </nc>
  </rcc>
  <rcc rId="1213" sId="1" odxf="1" dxf="1">
    <oc r="H267">
      <f>H268</f>
    </oc>
    <nc r="H267">
      <f>H268</f>
    </nc>
    <odxf>
      <alignment horizontal="general"/>
    </odxf>
    <ndxf>
      <alignment horizontal="right"/>
    </ndxf>
  </rcc>
  <rcc rId="1214" sId="1" numFmtId="4">
    <oc r="G268">
      <v>850</v>
    </oc>
    <nc r="G268">
      <f>G269</f>
    </nc>
  </rcc>
  <rcc rId="1215" sId="1" odxf="1" dxf="1">
    <oc r="H268">
      <f>H269</f>
    </oc>
    <nc r="H268">
      <f>H269</f>
    </nc>
    <odxf>
      <alignment horizontal="general"/>
    </odxf>
    <ndxf>
      <alignment horizontal="right"/>
    </ndxf>
  </rcc>
  <rcc rId="1216" sId="1" numFmtId="4">
    <oc r="G269">
      <v>850</v>
    </oc>
    <nc r="G269">
      <f>G270</f>
    </nc>
  </rcc>
  <rcc rId="1217" sId="1" odxf="1" dxf="1">
    <oc r="H269">
      <f>H270</f>
    </oc>
    <nc r="H269">
      <f>H270</f>
    </nc>
    <odxf>
      <alignment horizontal="general"/>
    </odxf>
    <ndxf>
      <alignment horizontal="right"/>
    </ndxf>
  </rcc>
  <rcc rId="1218" sId="1" numFmtId="4">
    <oc r="G270">
      <v>850</v>
    </oc>
    <nc r="G270">
      <f>G271</f>
    </nc>
  </rcc>
  <rcc rId="1219" sId="1" odxf="1" dxf="1">
    <oc r="H270">
      <f>H271</f>
    </oc>
    <nc r="H270">
      <f>H271</f>
    </nc>
    <odxf>
      <alignment horizontal="general"/>
    </odxf>
    <ndxf>
      <alignment horizontal="right"/>
    </ndxf>
  </rcc>
  <rcc rId="1220" sId="1" numFmtId="4">
    <oc r="G272">
      <v>100</v>
    </oc>
    <nc r="G272">
      <f>G273</f>
    </nc>
  </rcc>
  <rcc rId="1221" sId="1" odxf="1" dxf="1">
    <oc r="H272">
      <f>H273</f>
    </oc>
    <nc r="H272">
      <f>H273</f>
    </nc>
    <odxf>
      <alignment horizontal="general"/>
    </odxf>
    <ndxf>
      <alignment horizontal="right"/>
    </ndxf>
  </rcc>
  <rcc rId="1222" sId="1" numFmtId="4">
    <oc r="G273">
      <v>100</v>
    </oc>
    <nc r="G273">
      <f>G274</f>
    </nc>
  </rcc>
  <rcc rId="1223" sId="1" odxf="1" dxf="1">
    <oc r="H273">
      <f>H274</f>
    </oc>
    <nc r="H273">
      <f>H274</f>
    </nc>
    <odxf>
      <alignment horizontal="general"/>
    </odxf>
    <ndxf>
      <alignment horizontal="right"/>
    </ndxf>
  </rcc>
  <rcc rId="1224" sId="1" numFmtId="4">
    <oc r="G274">
      <v>100</v>
    </oc>
    <nc r="G274">
      <f>G275</f>
    </nc>
  </rcc>
  <rcc rId="1225" sId="1" odxf="1" dxf="1">
    <oc r="H274">
      <f>H275</f>
    </oc>
    <nc r="H274">
      <f>H275</f>
    </nc>
    <odxf>
      <alignment horizontal="general"/>
    </odxf>
    <ndxf>
      <alignment horizontal="right"/>
    </ndxf>
  </rcc>
  <rcc rId="1226" sId="1" numFmtId="4">
    <oc r="G275">
      <v>100</v>
    </oc>
    <nc r="G275">
      <f>G276</f>
    </nc>
  </rcc>
  <rcc rId="1227" sId="1" odxf="1" dxf="1">
    <oc r="H275">
      <f>H276</f>
    </oc>
    <nc r="H275">
      <f>H276</f>
    </nc>
    <odxf>
      <alignment horizontal="general"/>
    </odxf>
    <ndxf>
      <alignment horizontal="right"/>
    </ndxf>
  </rcc>
  <rcc rId="1228" sId="1" numFmtId="4">
    <oc r="G277">
      <v>6963.2000000000007</v>
    </oc>
    <nc r="G277">
      <f>G278</f>
    </nc>
  </rcc>
  <rcc rId="1229" sId="1" odxf="1" dxf="1">
    <oc r="H277">
      <f>H278</f>
    </oc>
    <nc r="H277">
      <f>H278</f>
    </nc>
    <odxf>
      <alignment horizontal="general"/>
    </odxf>
    <ndxf>
      <alignment horizontal="right"/>
    </ndxf>
  </rcc>
  <rcc rId="1230" sId="1" numFmtId="4">
    <oc r="G278">
      <v>6963.2000000000007</v>
    </oc>
    <nc r="G278">
      <f>G279</f>
    </nc>
  </rcc>
  <rcc rId="1231" sId="1" odxf="1" dxf="1">
    <oc r="H278">
      <f>H279</f>
    </oc>
    <nc r="H278">
      <f>H279</f>
    </nc>
    <odxf>
      <alignment horizontal="general"/>
    </odxf>
    <ndxf>
      <alignment horizontal="right"/>
    </ndxf>
  </rcc>
  <rcc rId="1232" sId="1" numFmtId="4">
    <oc r="G279">
      <v>6963.2000000000007</v>
    </oc>
    <nc r="G279">
      <f>G280</f>
    </nc>
  </rcc>
  <rcc rId="1233" sId="1" odxf="1" dxf="1">
    <oc r="H279">
      <f>H280</f>
    </oc>
    <nc r="H279">
      <f>H280</f>
    </nc>
    <odxf>
      <alignment horizontal="general"/>
    </odxf>
    <ndxf>
      <alignment horizontal="right"/>
    </ndxf>
  </rcc>
  <rcc rId="1234" sId="1" numFmtId="4">
    <oc r="G280">
      <v>6963.2000000000007</v>
    </oc>
    <nc r="G280">
      <f>G281</f>
    </nc>
  </rcc>
  <rcc rId="1235" sId="1" odxf="1" dxf="1">
    <oc r="H280">
      <f>H281</f>
    </oc>
    <nc r="H280">
      <f>H281</f>
    </nc>
    <odxf>
      <alignment horizontal="general"/>
    </odxf>
    <ndxf>
      <alignment horizontal="right"/>
    </ndxf>
  </rcc>
  <rcc rId="1236" sId="1" numFmtId="4">
    <oc r="G282">
      <v>17266.199999999997</v>
    </oc>
    <nc r="G282">
      <f>G283</f>
    </nc>
  </rcc>
  <rcc rId="1237" sId="1" odxf="1" dxf="1">
    <oc r="H282">
      <f>H283</f>
    </oc>
    <nc r="H282">
      <f>H283</f>
    </nc>
    <odxf>
      <alignment horizontal="general"/>
    </odxf>
    <ndxf>
      <alignment horizontal="right"/>
    </ndxf>
  </rcc>
  <rcc rId="1238" sId="1" numFmtId="4">
    <oc r="G283">
      <v>17266.199999999997</v>
    </oc>
    <nc r="G283">
      <f>G289+G298+G307+G284</f>
    </nc>
  </rcc>
  <rcc rId="1239" sId="1" odxf="1" dxf="1">
    <oc r="H283">
      <f>H289+H298+H307+H284</f>
    </oc>
    <nc r="H283">
      <f>H289+H298+H307+H284</f>
    </nc>
    <odxf>
      <alignment horizontal="general"/>
    </odxf>
    <ndxf>
      <alignment horizontal="right"/>
    </ndxf>
  </rcc>
  <rcc rId="1240" sId="1" numFmtId="4">
    <oc r="G284">
      <v>38.299999999999997</v>
    </oc>
    <nc r="G284">
      <f>G285</f>
    </nc>
  </rcc>
  <rcc rId="1241" sId="1" odxf="1" dxf="1">
    <oc r="H284">
      <f>H285</f>
    </oc>
    <nc r="H284">
      <f>H285</f>
    </nc>
    <odxf>
      <alignment horizontal="general"/>
    </odxf>
    <ndxf>
      <alignment horizontal="right"/>
    </ndxf>
  </rcc>
  <rcc rId="1242" sId="1" numFmtId="4">
    <oc r="G285">
      <v>38.299999999999997</v>
    </oc>
    <nc r="G285">
      <f>G286</f>
    </nc>
  </rcc>
  <rcc rId="1243" sId="1" odxf="1" dxf="1">
    <oc r="H285">
      <f>H286</f>
    </oc>
    <nc r="H285">
      <f>H286</f>
    </nc>
    <odxf>
      <alignment horizontal="general"/>
    </odxf>
    <ndxf>
      <alignment horizontal="right"/>
    </ndxf>
  </rcc>
  <rcc rId="1244" sId="1" numFmtId="4">
    <oc r="G286">
      <v>38.299999999999997</v>
    </oc>
    <nc r="G286">
      <f>G287</f>
    </nc>
  </rcc>
  <rcc rId="1245" sId="1" odxf="1" dxf="1">
    <oc r="H286">
      <f>H287</f>
    </oc>
    <nc r="H286">
      <f>H287</f>
    </nc>
    <odxf>
      <alignment horizontal="general"/>
    </odxf>
    <ndxf>
      <alignment horizontal="right"/>
    </ndxf>
  </rcc>
  <rcc rId="1246" sId="1" numFmtId="4">
    <oc r="G287">
      <v>38.299999999999997</v>
    </oc>
    <nc r="G287">
      <f>G288</f>
    </nc>
  </rcc>
  <rcc rId="1247" sId="1" odxf="1" dxf="1">
    <oc r="H287">
      <f>H288</f>
    </oc>
    <nc r="H287">
      <f>H288</f>
    </nc>
    <odxf>
      <alignment horizontal="general"/>
    </odxf>
    <ndxf>
      <alignment horizontal="right"/>
    </ndxf>
  </rcc>
  <rcc rId="1248" sId="1" numFmtId="4">
    <oc r="G289">
      <v>114.69999999999999</v>
    </oc>
    <nc r="G289">
      <f>G290+G294</f>
    </nc>
  </rcc>
  <rcc rId="1249" sId="1" odxf="1" dxf="1">
    <oc r="H289">
      <f>H290+H294</f>
    </oc>
    <nc r="H289">
      <f>H290+H294</f>
    </nc>
    <odxf>
      <alignment horizontal="general"/>
    </odxf>
    <ndxf>
      <alignment horizontal="right"/>
    </ndxf>
  </rcc>
  <rcc rId="1250" sId="1" numFmtId="4">
    <oc r="G290">
      <v>114.69999999999999</v>
    </oc>
    <nc r="G290">
      <f>G291</f>
    </nc>
  </rcc>
  <rcc rId="1251" sId="1" odxf="1" dxf="1">
    <oc r="H290">
      <f>H291</f>
    </oc>
    <nc r="H290">
      <f>H291</f>
    </nc>
    <odxf>
      <alignment horizontal="general"/>
    </odxf>
    <ndxf>
      <alignment horizontal="right"/>
    </ndxf>
  </rcc>
  <rcc rId="1252" sId="1" numFmtId="4">
    <oc r="G291">
      <v>114.69999999999999</v>
    </oc>
    <nc r="G291">
      <f>G292</f>
    </nc>
  </rcc>
  <rcc rId="1253" sId="1" odxf="1" dxf="1">
    <oc r="H291">
      <f>H292</f>
    </oc>
    <nc r="H291">
      <f>H292</f>
    </nc>
    <odxf>
      <alignment horizontal="general"/>
    </odxf>
    <ndxf>
      <alignment horizontal="right"/>
    </ndxf>
  </rcc>
  <rcc rId="1254" sId="1" numFmtId="4">
    <oc r="G292">
      <v>114.69999999999999</v>
    </oc>
    <nc r="G292">
      <f>G293</f>
    </nc>
  </rcc>
  <rcc rId="1255" sId="1" odxf="1" dxf="1">
    <oc r="H292">
      <f>H293</f>
    </oc>
    <nc r="H292">
      <f>H293</f>
    </nc>
    <odxf>
      <alignment horizontal="general"/>
    </odxf>
    <ndxf>
      <alignment horizontal="right"/>
    </ndxf>
  </rcc>
  <rcc rId="1256" sId="1" numFmtId="4">
    <oc r="G294">
      <v>0</v>
    </oc>
    <nc r="G294">
      <f>G295</f>
    </nc>
  </rcc>
  <rcc rId="1257" sId="1" odxf="1" dxf="1">
    <oc r="H294">
      <f>H295</f>
    </oc>
    <nc r="H294">
      <f>H295</f>
    </nc>
    <odxf>
      <alignment horizontal="general"/>
    </odxf>
    <ndxf>
      <alignment horizontal="right"/>
    </ndxf>
  </rcc>
  <rcc rId="1258" sId="1" numFmtId="4">
    <oc r="G295">
      <v>0</v>
    </oc>
    <nc r="G295">
      <f>G296</f>
    </nc>
  </rcc>
  <rcc rId="1259" sId="1" odxf="1" dxf="1">
    <oc r="H295">
      <f>H296</f>
    </oc>
    <nc r="H295">
      <f>H296</f>
    </nc>
    <odxf>
      <alignment horizontal="general"/>
    </odxf>
    <ndxf>
      <alignment horizontal="right"/>
    </ndxf>
  </rcc>
  <rcc rId="1260" sId="1" numFmtId="4">
    <oc r="G296">
      <v>0</v>
    </oc>
    <nc r="G296">
      <f>G297</f>
    </nc>
  </rcc>
  <rcc rId="1261" sId="1" odxf="1" dxf="1">
    <oc r="H296">
      <f>H297</f>
    </oc>
    <nc r="H296">
      <f>H297</f>
    </nc>
    <odxf>
      <alignment horizontal="general"/>
    </odxf>
    <ndxf>
      <alignment horizontal="right"/>
    </ndxf>
  </rcc>
  <rcc rId="1262" sId="1" numFmtId="4">
    <oc r="G298">
      <v>17063.199999999997</v>
    </oc>
    <nc r="G298">
      <f>G299+G303</f>
    </nc>
  </rcc>
  <rcc rId="1263" sId="1" odxf="1" dxf="1">
    <oc r="H298">
      <f>H299+H303</f>
    </oc>
    <nc r="H298">
      <f>H299+H303</f>
    </nc>
    <odxf>
      <alignment horizontal="general"/>
    </odxf>
    <ndxf>
      <alignment horizontal="right"/>
    </ndxf>
  </rcc>
  <rcc rId="1264" sId="1" numFmtId="4">
    <oc r="G299">
      <v>10793.499999999998</v>
    </oc>
    <nc r="G299">
      <f>G301</f>
    </nc>
  </rcc>
  <rcc rId="1265" sId="1" odxf="1" dxf="1">
    <oc r="H299">
      <f>H301</f>
    </oc>
    <nc r="H299">
      <f>H301</f>
    </nc>
    <odxf>
      <alignment horizontal="general"/>
    </odxf>
    <ndxf>
      <alignment horizontal="right"/>
    </ndxf>
  </rcc>
  <rcc rId="1266" sId="1" numFmtId="4">
    <oc r="G300">
      <v>10793.499999999998</v>
    </oc>
    <nc r="G300">
      <f>G301</f>
    </nc>
  </rcc>
  <rcc rId="1267" sId="1" odxf="1" dxf="1">
    <oc r="H300">
      <f>H301</f>
    </oc>
    <nc r="H300">
      <f>H301</f>
    </nc>
    <odxf>
      <alignment horizontal="general"/>
    </odxf>
    <ndxf>
      <alignment horizontal="right"/>
    </ndxf>
  </rcc>
  <rcc rId="1268" sId="1" numFmtId="4">
    <oc r="G301">
      <v>10793.499999999998</v>
    </oc>
    <nc r="G301">
      <f>G302</f>
    </nc>
  </rcc>
  <rcc rId="1269" sId="1" odxf="1" dxf="1">
    <oc r="H301">
      <f>H302</f>
    </oc>
    <nc r="H301">
      <f>H302</f>
    </nc>
    <odxf>
      <alignment horizontal="general"/>
    </odxf>
    <ndxf>
      <alignment horizontal="right"/>
    </ndxf>
  </rcc>
  <rcc rId="1270" sId="1" numFmtId="4">
    <oc r="G303">
      <v>6269.7</v>
    </oc>
    <nc r="G303">
      <f>G304</f>
    </nc>
  </rcc>
  <rcc rId="1271" sId="1" odxf="1" dxf="1">
    <oc r="H303">
      <f>H304</f>
    </oc>
    <nc r="H303">
      <f>H304</f>
    </nc>
    <odxf>
      <alignment horizontal="general"/>
    </odxf>
    <ndxf>
      <alignment horizontal="right"/>
    </ndxf>
  </rcc>
  <rcc rId="1272" sId="1" numFmtId="4">
    <oc r="G304">
      <v>6269.7</v>
    </oc>
    <nc r="G304">
      <f>G306</f>
    </nc>
  </rcc>
  <rcc rId="1273" sId="1" odxf="1" dxf="1">
    <oc r="H304">
      <f>H306</f>
    </oc>
    <nc r="H304">
      <f>H306</f>
    </nc>
    <odxf>
      <alignment horizontal="general"/>
    </odxf>
    <ndxf>
      <alignment horizontal="right"/>
    </ndxf>
  </rcc>
  <rcc rId="1274" sId="1" numFmtId="4">
    <oc r="G305">
      <v>6269.7</v>
    </oc>
    <nc r="G305">
      <f>G306</f>
    </nc>
  </rcc>
  <rcc rId="1275" sId="1" odxf="1" dxf="1">
    <oc r="H305">
      <f>H306</f>
    </oc>
    <nc r="H305">
      <f>H306</f>
    </nc>
    <odxf>
      <alignment horizontal="general"/>
    </odxf>
    <ndxf>
      <alignment horizontal="right"/>
    </ndxf>
  </rcc>
  <rcc rId="1276" sId="1" numFmtId="4">
    <oc r="G307">
      <v>50</v>
    </oc>
    <nc r="G307">
      <f>G308</f>
    </nc>
  </rcc>
  <rcc rId="1277" sId="1" odxf="1" dxf="1">
    <oc r="H307">
      <f>H308</f>
    </oc>
    <nc r="H307">
      <f>H308</f>
    </nc>
    <odxf>
      <alignment horizontal="general"/>
    </odxf>
    <ndxf>
      <alignment horizontal="right"/>
    </ndxf>
  </rcc>
  <rcc rId="1278" sId="1" numFmtId="4">
    <oc r="G308">
      <v>50</v>
    </oc>
    <nc r="G308">
      <f>G309</f>
    </nc>
  </rcc>
  <rcc rId="1279" sId="1" odxf="1" dxf="1">
    <oc r="H308">
      <f>H309</f>
    </oc>
    <nc r="H308">
      <f>H309</f>
    </nc>
    <odxf>
      <alignment horizontal="general"/>
    </odxf>
    <ndxf>
      <alignment horizontal="right"/>
    </ndxf>
  </rcc>
  <rcc rId="1280" sId="1" numFmtId="4">
    <oc r="G309">
      <v>50</v>
    </oc>
    <nc r="G309">
      <f>G310</f>
    </nc>
  </rcc>
  <rcc rId="1281" sId="1" odxf="1" dxf="1">
    <oc r="H309">
      <f>H310</f>
    </oc>
    <nc r="H309">
      <f>H310</f>
    </nc>
    <odxf>
      <alignment horizontal="general"/>
    </odxf>
    <ndxf>
      <alignment horizontal="right"/>
    </ndxf>
  </rcc>
  <rcc rId="1282" sId="1" numFmtId="4">
    <oc r="G310">
      <v>50</v>
    </oc>
    <nc r="G310">
      <f>G311</f>
    </nc>
  </rcc>
  <rcc rId="1283" sId="1" odxf="1" dxf="1">
    <oc r="H310">
      <f>H311</f>
    </oc>
    <nc r="H310">
      <f>H311</f>
    </nc>
    <odxf>
      <alignment horizontal="general"/>
    </odxf>
    <ndxf>
      <alignment horizontal="right"/>
    </ndxf>
  </rcc>
  <rcc rId="1284" sId="1" numFmtId="4">
    <oc r="G183">
      <v>0</v>
    </oc>
    <nc r="G183">
      <f>G184</f>
    </nc>
  </rcc>
  <rcc rId="1285" sId="1" odxf="1" dxf="1">
    <oc r="H183">
      <f>H184</f>
    </oc>
    <nc r="H183">
      <f>H184</f>
    </nc>
    <odxf>
      <alignment horizontal="general"/>
    </odxf>
    <ndxf>
      <alignment horizontal="right"/>
    </ndxf>
  </rcc>
  <rcc rId="1286" sId="1" numFmtId="4">
    <oc r="G184">
      <v>0</v>
    </oc>
    <nc r="G184">
      <f>G185</f>
    </nc>
  </rcc>
  <rcc rId="1287" sId="1" odxf="1" dxf="1">
    <oc r="H184">
      <f>H185</f>
    </oc>
    <nc r="H184">
      <f>H185</f>
    </nc>
    <odxf>
      <alignment horizontal="general"/>
    </odxf>
    <ndxf>
      <alignment horizontal="right"/>
    </ndxf>
  </rcc>
  <rcc rId="1288" sId="1" numFmtId="4">
    <oc r="G178">
      <v>27431.5</v>
    </oc>
    <nc r="G178">
      <f>G179</f>
    </nc>
  </rcc>
  <rcc rId="1289" sId="1" odxf="1" dxf="1">
    <oc r="H178">
      <f>H179</f>
    </oc>
    <nc r="H178">
      <f>H179</f>
    </nc>
    <odxf>
      <alignment horizontal="general"/>
    </odxf>
    <ndxf>
      <alignment horizontal="right"/>
    </ndxf>
  </rcc>
  <rcc rId="1290" sId="1" numFmtId="4">
    <oc r="G179">
      <v>27431.5</v>
    </oc>
    <nc r="G179">
      <f>G181+G180</f>
    </nc>
  </rcc>
  <rcc rId="1291" sId="1" odxf="1" dxf="1">
    <oc r="H179">
      <f>H181+H180</f>
    </oc>
    <nc r="H179">
      <f>H181+H180</f>
    </nc>
    <odxf>
      <alignment horizontal="general"/>
    </odxf>
    <ndxf>
      <alignment horizontal="right"/>
    </ndxf>
  </rcc>
  <rcc rId="1292" sId="1" numFmtId="4">
    <oc r="G174">
      <v>70114</v>
    </oc>
    <nc r="G174">
      <f>G175</f>
    </nc>
  </rcc>
  <rcc rId="1293" sId="1" odxf="1" dxf="1">
    <oc r="H174">
      <f>H175</f>
    </oc>
    <nc r="H174">
      <f>H175</f>
    </nc>
    <odxf>
      <alignment horizontal="general"/>
    </odxf>
    <ndxf>
      <alignment horizontal="right"/>
    </ndxf>
  </rcc>
  <rcc rId="1294" sId="1" numFmtId="4">
    <oc r="G175">
      <v>70114</v>
    </oc>
    <nc r="G175">
      <f>G176</f>
    </nc>
  </rcc>
  <rcc rId="1295" sId="1" odxf="1" dxf="1">
    <oc r="H175">
      <f>H176</f>
    </oc>
    <nc r="H175">
      <f>H176</f>
    </nc>
    <odxf>
      <alignment horizontal="general"/>
    </odxf>
    <ndxf>
      <alignment horizontal="right"/>
    </ndxf>
  </rcc>
  <rcc rId="1296" sId="1" numFmtId="4">
    <oc r="G170">
      <v>19073</v>
    </oc>
    <nc r="G170">
      <f>G171</f>
    </nc>
  </rcc>
  <rcc rId="1297" sId="1" odxf="1" dxf="1">
    <oc r="H170">
      <f>H171</f>
    </oc>
    <nc r="H170">
      <f>H171</f>
    </nc>
    <odxf>
      <alignment horizontal="general"/>
    </odxf>
    <ndxf>
      <alignment horizontal="right"/>
    </ndxf>
  </rcc>
  <rcc rId="1298" sId="1" numFmtId="4">
    <oc r="G171">
      <v>19073</v>
    </oc>
    <nc r="G171">
      <f>G172</f>
    </nc>
  </rcc>
  <rcc rId="1299" sId="1" odxf="1" dxf="1">
    <oc r="H171">
      <f>H172</f>
    </oc>
    <nc r="H171">
      <f>H172</f>
    </nc>
    <odxf>
      <alignment horizontal="general"/>
    </odxf>
    <ndxf>
      <alignment horizontal="right"/>
    </ndxf>
  </rcc>
  <rcc rId="1300" sId="1" numFmtId="4">
    <oc r="G166">
      <v>723.2</v>
    </oc>
    <nc r="G166">
      <f>G167</f>
    </nc>
  </rcc>
  <rcc rId="1301" sId="1" odxf="1" dxf="1">
    <oc r="H166">
      <f>H167</f>
    </oc>
    <nc r="H166">
      <f>H167</f>
    </nc>
    <odxf>
      <alignment horizontal="general"/>
    </odxf>
    <ndxf>
      <alignment horizontal="right"/>
    </ndxf>
  </rcc>
  <rcc rId="1302" sId="1" numFmtId="4">
    <oc r="G167">
      <v>723.2</v>
    </oc>
    <nc r="G167">
      <f>G168</f>
    </nc>
  </rcc>
  <rcc rId="1303" sId="1" odxf="1" dxf="1">
    <oc r="H167">
      <f>H168</f>
    </oc>
    <nc r="H167">
      <f>H168</f>
    </nc>
    <odxf>
      <alignment horizontal="general"/>
    </odxf>
    <ndxf>
      <alignment horizontal="right"/>
    </ndxf>
  </rcc>
  <rcc rId="1304" sId="1" numFmtId="4">
    <oc r="G162">
      <v>3262.2</v>
    </oc>
    <nc r="G162">
      <f>G163</f>
    </nc>
  </rcc>
  <rcc rId="1305" sId="1" odxf="1" dxf="1">
    <oc r="H162">
      <f>H163</f>
    </oc>
    <nc r="H162">
      <f>H163</f>
    </nc>
    <odxf>
      <alignment horizontal="general"/>
    </odxf>
    <ndxf>
      <alignment horizontal="right"/>
    </ndxf>
  </rcc>
  <rcc rId="1306" sId="1" numFmtId="4">
    <oc r="G163">
      <v>3262.2</v>
    </oc>
    <nc r="G163">
      <f>G164</f>
    </nc>
  </rcc>
  <rcc rId="1307" sId="1" odxf="1" dxf="1">
    <oc r="H163">
      <f>H164</f>
    </oc>
    <nc r="H163">
      <f>H164</f>
    </nc>
    <odxf>
      <alignment horizontal="general"/>
    </odxf>
    <ndxf>
      <alignment horizontal="right"/>
    </ndxf>
  </rcc>
  <rcc rId="1308" sId="1" numFmtId="4">
    <oc r="G157">
      <v>30303</v>
    </oc>
    <nc r="G157">
      <f>G158</f>
    </nc>
  </rcc>
  <rcc rId="1309" sId="1" odxf="1" dxf="1">
    <oc r="H157">
      <f>H158</f>
    </oc>
    <nc r="H157">
      <f>H158</f>
    </nc>
    <odxf>
      <alignment horizontal="general"/>
    </odxf>
    <ndxf>
      <alignment horizontal="right"/>
    </ndxf>
  </rcc>
  <rcc rId="1310" sId="1" numFmtId="4">
    <oc r="G158">
      <v>30303</v>
    </oc>
    <nc r="G158">
      <f>G159</f>
    </nc>
  </rcc>
  <rcc rId="1311" sId="1" odxf="1" dxf="1">
    <oc r="H158">
      <f>H159</f>
    </oc>
    <nc r="H158">
      <f>H159</f>
    </nc>
    <odxf>
      <alignment horizontal="general"/>
    </odxf>
    <ndxf>
      <alignment horizontal="right"/>
    </ndxf>
  </rcc>
  <rcc rId="1312" sId="1" numFmtId="4">
    <oc r="G154">
      <v>9299.4</v>
    </oc>
    <nc r="G154">
      <f>G155</f>
    </nc>
  </rcc>
  <rcc rId="1313" sId="1" odxf="1" dxf="1">
    <oc r="H154">
      <f>H155</f>
    </oc>
    <nc r="H154">
      <f>H155</f>
    </nc>
    <odxf>
      <alignment horizontal="general"/>
    </odxf>
    <ndxf>
      <alignment horizontal="right"/>
    </ndxf>
  </rcc>
  <rrc rId="1314" sId="1" ref="A154:XFD154" action="insertRow">
    <undo index="65535" exp="area" ref3D="1" dr="$G$1:$H$1048576" dn="Z_4CB2AD8A_1395_4EEB_B6E5_ACA1429CF0DB_.wvu.Cols" sId="1"/>
  </rrc>
  <rcc rId="1315" sId="1">
    <nc r="B154" t="inlineStr">
      <is>
        <t>920</t>
      </is>
    </nc>
  </rcc>
  <rcc rId="1316" sId="1">
    <nc r="C154" t="inlineStr">
      <is>
        <t>05</t>
      </is>
    </nc>
  </rcc>
  <rcc rId="1317" sId="1">
    <nc r="D154" t="inlineStr">
      <is>
        <t>03</t>
      </is>
    </nc>
  </rcc>
  <rcc rId="1318" sId="1">
    <nc r="E154" t="inlineStr">
      <is>
        <t>14 0 11 10000</t>
      </is>
    </nc>
  </rcc>
  <rcc rId="1319" sId="1">
    <nc r="F154" t="inlineStr">
      <is>
        <t>200</t>
      </is>
    </nc>
  </rcc>
  <rcc rId="1320" sId="1">
    <nc r="A154" t="inlineStr">
      <is>
        <t>Закупка товаров, работ и услуг для обеспечения государственных (муниципальных) нужд</t>
      </is>
    </nc>
  </rcc>
  <rcc rId="1321" sId="1">
    <nc r="G154">
      <f>G155</f>
    </nc>
  </rcc>
  <rcc rId="1322" sId="1">
    <nc r="H154">
      <f>H155</f>
    </nc>
  </rcc>
  <rcc rId="1323" sId="1">
    <nc r="I154">
      <f>I155</f>
    </nc>
  </rcc>
  <rcc rId="1324" sId="1">
    <nc r="J154">
      <f>J155</f>
    </nc>
  </rcc>
  <rcc rId="1325" sId="1">
    <nc r="K154">
      <f>K155</f>
    </nc>
  </rcc>
  <rcc rId="1326" sId="1">
    <oc r="G153">
      <f>G155</f>
    </oc>
    <nc r="G153">
      <f>G154</f>
    </nc>
  </rcc>
  <rcc rId="1327" sId="1">
    <oc r="H153">
      <f>H155</f>
    </oc>
    <nc r="H153">
      <f>H154</f>
    </nc>
  </rcc>
  <rcc rId="1328" sId="1">
    <oc r="I153">
      <f>I155</f>
    </oc>
    <nc r="I153">
      <f>I154</f>
    </nc>
  </rcc>
  <rcc rId="1329" sId="1">
    <oc r="J153">
      <f>J155</f>
    </oc>
    <nc r="J153">
      <f>J154</f>
    </nc>
  </rcc>
  <rcc rId="1330" sId="1">
    <oc r="K153">
      <f>K155</f>
    </oc>
    <nc r="K153">
      <f>K154</f>
    </nc>
  </rcc>
  <rcc rId="1331" sId="1" numFmtId="4">
    <oc r="G148">
      <v>13310</v>
    </oc>
    <nc r="G148">
      <f>G149</f>
    </nc>
  </rcc>
  <rcc rId="1332" sId="1" odxf="1" dxf="1">
    <oc r="H148">
      <f>H149</f>
    </oc>
    <nc r="H148">
      <f>H149</f>
    </nc>
    <odxf>
      <alignment horizontal="general"/>
    </odxf>
    <ndxf>
      <alignment horizontal="right"/>
    </ndxf>
  </rcc>
  <rcc rId="1333" sId="1" numFmtId="4">
    <oc r="G149">
      <v>13310</v>
    </oc>
    <nc r="G149">
      <f>G150</f>
    </nc>
  </rcc>
  <rcc rId="1334" sId="1" odxf="1" dxf="1">
    <oc r="H149">
      <f>H150</f>
    </oc>
    <nc r="H149">
      <f>H150</f>
    </nc>
    <odxf>
      <alignment horizontal="general"/>
    </odxf>
    <ndxf>
      <alignment horizontal="right"/>
    </ndxf>
  </rcc>
  <rcc rId="1335" sId="1" numFmtId="4">
    <oc r="G143">
      <v>319.10000000000002</v>
    </oc>
    <nc r="G143">
      <f>G144</f>
    </nc>
  </rcc>
  <rcc rId="1336" sId="1" odxf="1" dxf="1">
    <oc r="H143">
      <f>H144</f>
    </oc>
    <nc r="H143">
      <f>H144</f>
    </nc>
    <odxf>
      <alignment horizontal="general"/>
    </odxf>
    <ndxf>
      <alignment horizontal="right"/>
    </ndxf>
  </rcc>
  <rcc rId="1337" sId="1" numFmtId="4">
    <oc r="G144">
      <v>319.10000000000002</v>
    </oc>
    <nc r="G144">
      <f>G145</f>
    </nc>
  </rcc>
  <rcc rId="1338" sId="1" odxf="1" dxf="1">
    <oc r="H144">
      <f>H145</f>
    </oc>
    <nc r="H144">
      <f>H145</f>
    </nc>
    <odxf>
      <alignment horizontal="general"/>
    </odxf>
    <ndxf>
      <alignment horizontal="right"/>
    </ndxf>
  </rcc>
  <rcc rId="1339" sId="1">
    <oc r="G139">
      <f>G140</f>
    </oc>
    <nc r="G139">
      <f>G140</f>
    </nc>
  </rcc>
  <rcc rId="1340" sId="1" odxf="1" dxf="1">
    <oc r="H139">
      <f>H140</f>
    </oc>
    <nc r="H139">
      <f>H140</f>
    </nc>
    <odxf>
      <alignment horizontal="general"/>
    </odxf>
    <ndxf>
      <alignment horizontal="right"/>
    </ndxf>
  </rcc>
  <rcc rId="1341" sId="1">
    <oc r="G140">
      <f>G141</f>
    </oc>
    <nc r="G140">
      <f>G141</f>
    </nc>
  </rcc>
  <rcc rId="1342" sId="1" odxf="1" dxf="1">
    <oc r="H140">
      <f>H141</f>
    </oc>
    <nc r="H140">
      <f>H141</f>
    </nc>
    <odxf>
      <alignment horizontal="general"/>
    </odxf>
    <ndxf>
      <alignment horizontal="right"/>
    </ndxf>
  </rcc>
  <rcc rId="1343" sId="1" numFmtId="4">
    <oc r="G135">
      <v>350</v>
    </oc>
    <nc r="G135">
      <f>G136</f>
    </nc>
  </rcc>
  <rcc rId="1344" sId="1" odxf="1" dxf="1">
    <oc r="H135">
      <f>H136</f>
    </oc>
    <nc r="H135">
      <f>H136</f>
    </nc>
    <odxf>
      <alignment horizontal="general"/>
    </odxf>
    <ndxf>
      <alignment horizontal="right"/>
    </ndxf>
  </rcc>
  <rcc rId="1345" sId="1" numFmtId="4">
    <oc r="G136">
      <v>350</v>
    </oc>
    <nc r="G136">
      <f>G137</f>
    </nc>
  </rcc>
  <rcc rId="1346" sId="1" odxf="1" dxf="1">
    <oc r="H136">
      <f>H137</f>
    </oc>
    <nc r="H136">
      <f>H137</f>
    </nc>
    <odxf>
      <alignment horizontal="general"/>
    </odxf>
    <ndxf>
      <alignment horizontal="right"/>
    </ndxf>
  </rcc>
  <rcc rId="1347" sId="1" numFmtId="4">
    <oc r="G130">
      <v>991.7</v>
    </oc>
    <nc r="G130">
      <f>G131</f>
    </nc>
  </rcc>
  <rcc rId="1348" sId="1" odxf="1" dxf="1">
    <oc r="H130">
      <f>H131</f>
    </oc>
    <nc r="H130">
      <f>H131</f>
    </nc>
    <odxf>
      <alignment horizontal="general"/>
    </odxf>
    <ndxf>
      <alignment horizontal="right"/>
    </ndxf>
  </rcc>
  <rcc rId="1349" sId="1" numFmtId="4">
    <oc r="G131">
      <v>991.7</v>
    </oc>
    <nc r="G131">
      <f>G132</f>
    </nc>
  </rcc>
  <rcc rId="1350" sId="1" odxf="1" dxf="1">
    <oc r="H131">
      <f>H132</f>
    </oc>
    <nc r="H131">
      <f>H132</f>
    </nc>
    <odxf>
      <alignment horizontal="general"/>
    </odxf>
    <ndxf>
      <alignment horizontal="right"/>
    </ndxf>
  </rcc>
  <rcc rId="1351" sId="1" numFmtId="4">
    <oc r="G125">
      <v>0</v>
    </oc>
    <nc r="G125">
      <f>G126</f>
    </nc>
  </rcc>
  <rcc rId="1352" sId="1" odxf="1" dxf="1">
    <oc r="H125">
      <f>H126</f>
    </oc>
    <nc r="H125">
      <f>H126</f>
    </nc>
    <odxf>
      <alignment horizontal="general"/>
    </odxf>
    <ndxf>
      <alignment horizontal="right"/>
    </ndxf>
  </rcc>
  <rcc rId="1353" sId="1" numFmtId="4">
    <oc r="G126">
      <v>0</v>
    </oc>
    <nc r="G126">
      <f>G127</f>
    </nc>
  </rcc>
  <rcc rId="1354" sId="1" odxf="1" dxf="1">
    <oc r="H126">
      <f>H127</f>
    </oc>
    <nc r="H126">
      <f>H127</f>
    </nc>
    <odxf>
      <alignment horizontal="general"/>
    </odxf>
    <ndxf>
      <alignment horizontal="right"/>
    </ndxf>
  </rcc>
  <rcc rId="1355" sId="1" numFmtId="4">
    <oc r="G118">
      <v>500</v>
    </oc>
    <nc r="G118">
      <f>G119</f>
    </nc>
  </rcc>
  <rcc rId="1356" sId="1" odxf="1" dxf="1">
    <oc r="H118">
      <f>H119</f>
    </oc>
    <nc r="H118">
      <f>H119</f>
    </nc>
    <odxf>
      <alignment horizontal="general"/>
    </odxf>
    <ndxf>
      <alignment horizontal="right"/>
    </ndxf>
  </rcc>
  <rcc rId="1357" sId="1" numFmtId="4">
    <oc r="G119">
      <v>500</v>
    </oc>
    <nc r="G119">
      <f>G120</f>
    </nc>
  </rcc>
  <rcc rId="1358" sId="1" odxf="1" dxf="1">
    <oc r="H119">
      <f>H120</f>
    </oc>
    <nc r="H119">
      <f>H120</f>
    </nc>
    <odxf>
      <alignment horizontal="general"/>
    </odxf>
    <ndxf>
      <alignment horizontal="right"/>
    </ndxf>
  </rcc>
  <rcc rId="1359" sId="1" numFmtId="4">
    <oc r="G110">
      <v>500</v>
    </oc>
    <nc r="G110">
      <f>G111</f>
    </nc>
  </rcc>
  <rcc rId="1360" sId="1" odxf="1" dxf="1">
    <oc r="H110">
      <f>H111</f>
    </oc>
    <nc r="H110">
      <f>H111</f>
    </nc>
    <odxf>
      <alignment horizontal="general"/>
    </odxf>
    <ndxf>
      <alignment horizontal="right"/>
    </ndxf>
  </rcc>
  <rcc rId="1361" sId="1" numFmtId="4">
    <oc r="G111">
      <v>500</v>
    </oc>
    <nc r="G111">
      <f>G112</f>
    </nc>
  </rcc>
  <rcc rId="1362" sId="1" odxf="1" dxf="1">
    <oc r="H111">
      <f>H112</f>
    </oc>
    <nc r="H111">
      <f>H112</f>
    </nc>
    <odxf>
      <alignment horizontal="general"/>
    </odxf>
    <ndxf>
      <alignment horizontal="right"/>
    </ndxf>
  </rcc>
  <rcc rId="1363" sId="1" numFmtId="4">
    <oc r="G107">
      <v>100</v>
    </oc>
    <nc r="G107">
      <f>G108</f>
    </nc>
  </rcc>
  <rcc rId="1364" sId="1" odxf="1" dxf="1">
    <oc r="H107">
      <f>H108</f>
    </oc>
    <nc r="H107">
      <f>H108</f>
    </nc>
    <odxf>
      <alignment horizontal="general"/>
    </odxf>
    <ndxf>
      <alignment horizontal="right"/>
    </ndxf>
  </rcc>
  <rcc rId="1365" sId="1" numFmtId="4">
    <oc r="G108">
      <v>100</v>
    </oc>
    <nc r="G108">
      <f>G109</f>
    </nc>
  </rcc>
  <rcc rId="1366" sId="1" odxf="1" dxf="1">
    <oc r="H108">
      <f>H109</f>
    </oc>
    <nc r="H108">
      <f>H109</f>
    </nc>
    <odxf>
      <alignment horizontal="general"/>
    </odxf>
    <ndxf>
      <alignment horizontal="right"/>
    </ndxf>
  </rcc>
  <rcc rId="1367" sId="1">
    <oc r="G101">
      <f>G102</f>
    </oc>
    <nc r="G101">
      <f>G102</f>
    </nc>
  </rcc>
  <rcc rId="1368" sId="1" odxf="1" dxf="1">
    <oc r="H101">
      <f>H102</f>
    </oc>
    <nc r="H101">
      <f>H102</f>
    </nc>
    <odxf>
      <alignment horizontal="general"/>
    </odxf>
    <ndxf>
      <alignment horizontal="right"/>
    </ndxf>
  </rcc>
  <rcc rId="1369" sId="1">
    <oc r="G102">
      <f>G103</f>
    </oc>
    <nc r="G102">
      <f>G103</f>
    </nc>
  </rcc>
  <rcc rId="1370" sId="1" odxf="1" dxf="1">
    <oc r="H102">
      <f>H103</f>
    </oc>
    <nc r="H102">
      <f>H103</f>
    </nc>
    <odxf>
      <alignment horizontal="general"/>
    </odxf>
    <ndxf>
      <alignment horizontal="right"/>
    </ndxf>
  </rcc>
  <rcc rId="1371" sId="1" numFmtId="4">
    <oc r="G96">
      <v>170.8</v>
    </oc>
    <nc r="G96">
      <f>G97</f>
    </nc>
  </rcc>
  <rcc rId="1372" sId="1" odxf="1" dxf="1">
    <oc r="H96">
      <f>H97</f>
    </oc>
    <nc r="H96">
      <f>H97</f>
    </nc>
    <odxf>
      <alignment horizontal="general"/>
    </odxf>
    <ndxf>
      <alignment horizontal="right"/>
    </ndxf>
  </rcc>
  <rcc rId="1373" sId="1" numFmtId="4">
    <oc r="G97">
      <v>170.8</v>
    </oc>
    <nc r="G97">
      <f>G98</f>
    </nc>
  </rcc>
  <rcc rId="1374" sId="1" odxf="1" dxf="1">
    <oc r="H97">
      <f>H98</f>
    </oc>
    <nc r="H97">
      <f>H98</f>
    </nc>
    <odxf>
      <alignment horizontal="general"/>
    </odxf>
    <ndxf>
      <alignment horizontal="right"/>
    </ndxf>
  </rcc>
  <rcc rId="1375" sId="1" numFmtId="4">
    <oc r="G87">
      <v>100</v>
    </oc>
    <nc r="G87">
      <f>G88</f>
    </nc>
  </rcc>
  <rcc rId="1376" sId="1" odxf="1" dxf="1">
    <oc r="H87">
      <f>H88</f>
    </oc>
    <nc r="H87">
      <f>H88</f>
    </nc>
    <odxf>
      <alignment horizontal="general"/>
    </odxf>
    <ndxf>
      <alignment horizontal="right"/>
    </ndxf>
  </rcc>
  <rcc rId="1377" sId="1" numFmtId="4">
    <oc r="G88">
      <v>100</v>
    </oc>
    <nc r="G88">
      <f>G89</f>
    </nc>
  </rcc>
  <rcc rId="1378" sId="1" odxf="1" dxf="1">
    <oc r="H88">
      <f>H89</f>
    </oc>
    <nc r="H88">
      <f>H89</f>
    </nc>
    <odxf>
      <alignment horizontal="general"/>
    </odxf>
    <ndxf>
      <alignment horizontal="right"/>
    </ndxf>
  </rcc>
  <rcc rId="1379" sId="1">
    <oc r="G79">
      <f>G80</f>
    </oc>
    <nc r="G79">
      <f>G80</f>
    </nc>
  </rcc>
  <rcc rId="1380" sId="1" odxf="1" dxf="1">
    <oc r="H79">
      <f>H80</f>
    </oc>
    <nc r="H79">
      <f>H80</f>
    </nc>
    <odxf>
      <alignment horizontal="general"/>
    </odxf>
    <ndxf>
      <alignment horizontal="right"/>
    </ndxf>
  </rcc>
  <rcc rId="1381" sId="1">
    <oc r="G80">
      <f>G81</f>
    </oc>
    <nc r="G80">
      <f>G81</f>
    </nc>
  </rcc>
  <rcc rId="1382" sId="1" odxf="1" dxf="1">
    <oc r="H80">
      <f>H81</f>
    </oc>
    <nc r="H80">
      <f>H81</f>
    </nc>
    <odxf>
      <alignment horizontal="general"/>
    </odxf>
    <ndxf>
      <alignment horizontal="right"/>
    </ndxf>
  </rcc>
  <rcc rId="1383" sId="1" numFmtId="4">
    <oc r="G72">
      <v>1164.8</v>
    </oc>
    <nc r="G72">
      <f>G73</f>
    </nc>
  </rcc>
  <rcc rId="1384" sId="1" odxf="1" dxf="1">
    <oc r="H72">
      <f>H73</f>
    </oc>
    <nc r="H72">
      <f>H73</f>
    </nc>
    <odxf>
      <alignment horizontal="general"/>
    </odxf>
    <ndxf>
      <alignment horizontal="right"/>
    </ndxf>
  </rcc>
  <rcc rId="1385" sId="1" numFmtId="4">
    <oc r="G73">
      <v>1164.8</v>
    </oc>
    <nc r="G73">
      <f>G74</f>
    </nc>
  </rcc>
  <rcc rId="1386" sId="1" odxf="1" dxf="1">
    <oc r="H73">
      <f>H74</f>
    </oc>
    <nc r="H73">
      <f>H74</f>
    </nc>
    <odxf>
      <alignment horizontal="general"/>
    </odxf>
    <ndxf>
      <alignment horizontal="right"/>
    </ndxf>
  </rcc>
  <rcc rId="1387" sId="1" numFmtId="4">
    <oc r="G68">
      <v>3593.1</v>
    </oc>
    <nc r="G68">
      <f>G69</f>
    </nc>
  </rcc>
  <rcc rId="1388" sId="1" odxf="1" dxf="1">
    <oc r="H68">
      <f>H69</f>
    </oc>
    <nc r="H68">
      <f>H69</f>
    </nc>
    <odxf>
      <alignment horizontal="general"/>
    </odxf>
    <ndxf>
      <alignment horizontal="right"/>
    </ndxf>
  </rcc>
  <rcc rId="1389" sId="1" numFmtId="4">
    <oc r="G69">
      <v>3593.1</v>
    </oc>
    <nc r="G69">
      <f>G70</f>
    </nc>
  </rcc>
  <rcc rId="1390" sId="1" odxf="1" dxf="1">
    <oc r="H69">
      <f>H70</f>
    </oc>
    <nc r="H69">
      <f>H70</f>
    </nc>
    <odxf>
      <alignment horizontal="general"/>
    </odxf>
    <ndxf>
      <alignment horizontal="right"/>
    </ndxf>
  </rcc>
  <rcc rId="1391" sId="1" numFmtId="4">
    <oc r="G60">
      <v>300</v>
    </oc>
    <nc r="G60">
      <f>G61</f>
    </nc>
  </rcc>
  <rcc rId="1392" sId="1" odxf="1" dxf="1">
    <oc r="H60">
      <f>H61</f>
    </oc>
    <nc r="H60">
      <f>H61</f>
    </nc>
    <odxf>
      <alignment horizontal="general"/>
    </odxf>
    <ndxf>
      <alignment horizontal="right"/>
    </ndxf>
  </rcc>
  <rcc rId="1393" sId="1" numFmtId="4">
    <oc r="G61">
      <v>300</v>
    </oc>
    <nc r="G61">
      <f>G62</f>
    </nc>
  </rcc>
  <rcc rId="1394" sId="1" odxf="1" dxf="1">
    <oc r="H61">
      <f>H62</f>
    </oc>
    <nc r="H61">
      <f>H62</f>
    </nc>
    <odxf>
      <alignment horizontal="general"/>
    </odxf>
    <ndxf>
      <alignment horizontal="right"/>
    </ndxf>
  </rcc>
  <rcc rId="1395" sId="1" numFmtId="4">
    <oc r="G51">
      <v>1000</v>
    </oc>
    <nc r="G51">
      <f>G52</f>
    </nc>
  </rcc>
  <rcc rId="1396" sId="1" odxf="1" dxf="1">
    <oc r="H51">
      <f>H52</f>
    </oc>
    <nc r="H51">
      <f>H52</f>
    </nc>
    <odxf>
      <alignment horizontal="general"/>
    </odxf>
    <ndxf>
      <alignment horizontal="right"/>
    </ndxf>
  </rcc>
  <rcc rId="1397" sId="1" numFmtId="4">
    <oc r="G52">
      <v>1000</v>
    </oc>
    <nc r="G52">
      <f>G53</f>
    </nc>
  </rcc>
  <rcc rId="1398" sId="1" odxf="1" dxf="1">
    <oc r="H52">
      <f>H53</f>
    </oc>
    <nc r="H52">
      <f>H53</f>
    </nc>
    <odxf>
      <alignment horizontal="general"/>
    </odxf>
    <ndxf>
      <alignment horizontal="right"/>
    </ndxf>
  </rcc>
  <rcc rId="1399" sId="1" numFmtId="4">
    <oc r="G47">
      <v>100</v>
    </oc>
    <nc r="G47">
      <f>G48</f>
    </nc>
  </rcc>
  <rcc rId="1400" sId="1" odxf="1" dxf="1">
    <oc r="H47">
      <f>H48</f>
    </oc>
    <nc r="H47">
      <f>H48</f>
    </nc>
    <odxf>
      <alignment horizontal="general"/>
    </odxf>
    <ndxf>
      <alignment horizontal="right"/>
    </ndxf>
  </rcc>
  <rcc rId="1401" sId="1" numFmtId="4">
    <oc r="G48">
      <v>100</v>
    </oc>
    <nc r="G48">
      <f>G49</f>
    </nc>
  </rcc>
  <rcc rId="1402" sId="1" odxf="1" dxf="1">
    <oc r="H48">
      <f>H49</f>
    </oc>
    <nc r="H48">
      <f>H49</f>
    </nc>
    <odxf>
      <alignment horizontal="general"/>
    </odxf>
    <ndxf>
      <alignment horizontal="right"/>
    </ndxf>
  </rcc>
  <rcc rId="1403" sId="1" numFmtId="4">
    <oc r="G43">
      <v>660</v>
    </oc>
    <nc r="G43">
      <f>G44</f>
    </nc>
  </rcc>
  <rcc rId="1404" sId="1" odxf="1" dxf="1">
    <oc r="H43">
      <f>H44</f>
    </oc>
    <nc r="H43">
      <f>H44</f>
    </nc>
    <odxf>
      <alignment horizontal="general"/>
    </odxf>
    <ndxf>
      <alignment horizontal="right"/>
    </ndxf>
  </rcc>
  <rcc rId="1405" sId="1" numFmtId="4">
    <oc r="G44">
      <v>660</v>
    </oc>
    <nc r="G44">
      <f>G45</f>
    </nc>
  </rcc>
  <rcc rId="1406" sId="1" odxf="1" dxf="1">
    <oc r="H44">
      <f>H45</f>
    </oc>
    <nc r="H44">
      <f>H45</f>
    </nc>
    <odxf>
      <alignment horizontal="general"/>
    </odxf>
    <ndxf>
      <alignment horizontal="right"/>
    </ndxf>
  </rcc>
  <rcc rId="1407" sId="1" numFmtId="4">
    <oc r="G38">
      <v>0</v>
    </oc>
    <nc r="G38">
      <f>G39</f>
    </nc>
  </rcc>
  <rcc rId="1408" sId="1" odxf="1" dxf="1">
    <oc r="H38">
      <f>H39</f>
    </oc>
    <nc r="H38">
      <f>H39</f>
    </nc>
    <odxf>
      <alignment horizontal="general"/>
    </odxf>
    <ndxf>
      <alignment horizontal="right"/>
    </ndxf>
  </rcc>
  <rcc rId="1409" sId="1" numFmtId="4">
    <oc r="G39">
      <v>0</v>
    </oc>
    <nc r="G39">
      <f>G40</f>
    </nc>
  </rcc>
  <rcc rId="1410" sId="1" odxf="1" dxf="1">
    <oc r="H39">
      <f>H40</f>
    </oc>
    <nc r="H39">
      <f>H40</f>
    </nc>
    <odxf>
      <alignment horizontal="general"/>
    </odxf>
    <ndxf>
      <alignment horizontal="right"/>
    </ndxf>
  </rcc>
  <rcc rId="1411" sId="1">
    <oc r="G29">
      <f>G30</f>
    </oc>
    <nc r="G29">
      <f>G30</f>
    </nc>
  </rcc>
  <rcc rId="1412" sId="1" odxf="1" dxf="1">
    <oc r="H29">
      <f>H30</f>
    </oc>
    <nc r="H29">
      <f>H30</f>
    </nc>
    <odxf>
      <alignment horizontal="general"/>
    </odxf>
    <ndxf>
      <alignment horizontal="right"/>
    </ndxf>
  </rcc>
  <rcc rId="1413" sId="1">
    <oc r="G30">
      <f>G31</f>
    </oc>
    <nc r="G30">
      <f>G31</f>
    </nc>
  </rcc>
  <rcc rId="1414" sId="1" odxf="1" dxf="1">
    <oc r="H30">
      <f>H31</f>
    </oc>
    <nc r="H30">
      <f>H31</f>
    </nc>
    <odxf>
      <alignment horizontal="general"/>
    </odxf>
    <ndxf>
      <alignment horizontal="right"/>
    </ndxf>
  </rcc>
  <rcc rId="1415" sId="1">
    <oc r="G26">
      <f>G27</f>
    </oc>
    <nc r="G26">
      <f>G27</f>
    </nc>
  </rcc>
  <rcc rId="1416" sId="1" odxf="1" dxf="1">
    <oc r="H26">
      <f>H27</f>
    </oc>
    <nc r="H26">
      <f>H27</f>
    </nc>
    <odxf>
      <alignment horizontal="general"/>
    </odxf>
    <ndxf>
      <alignment horizontal="right"/>
    </ndxf>
  </rcc>
  <rcc rId="1417" sId="1">
    <oc r="G27">
      <f>G28</f>
    </oc>
    <nc r="G27">
      <f>G28</f>
    </nc>
  </rcc>
  <rcc rId="1418" sId="1" odxf="1" dxf="1">
    <oc r="H27">
      <f>H28</f>
    </oc>
    <nc r="H27">
      <f>H28</f>
    </nc>
    <odxf>
      <alignment horizontal="general"/>
    </odxf>
    <ndxf>
      <alignment horizontal="right"/>
    </ndxf>
  </rcc>
  <rcc rId="1419" sId="1">
    <oc r="G20">
      <f>G21</f>
    </oc>
    <nc r="G20">
      <f>G21</f>
    </nc>
  </rcc>
  <rcc rId="1420" sId="1" odxf="1" dxf="1">
    <oc r="H20">
      <f>H21</f>
    </oc>
    <nc r="H20">
      <f>H21</f>
    </nc>
    <odxf>
      <alignment horizontal="general"/>
    </odxf>
    <ndxf>
      <alignment horizontal="right"/>
    </ndxf>
  </rcc>
  <rcc rId="1421" sId="1">
    <oc r="G21">
      <f>G22</f>
    </oc>
    <nc r="G21">
      <f>G22</f>
    </nc>
  </rcc>
  <rcc rId="1422" sId="1" odxf="1" dxf="1">
    <oc r="H21">
      <f>H22</f>
    </oc>
    <nc r="H21">
      <f>H22</f>
    </nc>
    <odxf>
      <alignment horizontal="general"/>
    </odxf>
    <ndxf>
      <alignment horizontal="right"/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" sId="1" numFmtId="4">
    <oc r="G14">
      <f>G15+G219</f>
    </oc>
    <nc r="G14">
      <v>280887.19999999995</v>
    </nc>
  </rcc>
  <rcc rId="425" sId="1" numFmtId="4">
    <oc r="G15">
      <f>G16+G32+G54+G83+G182+G211+G217</f>
    </oc>
    <nc r="G15">
      <v>207532.79999999999</v>
    </nc>
  </rcc>
  <rcc rId="426" sId="1" numFmtId="4">
    <oc r="G16">
      <f>G17+G23</f>
    </oc>
    <nc r="G16">
      <v>3967.2</v>
    </nc>
  </rcc>
  <rcc rId="427" sId="1" numFmtId="4">
    <oc r="G17">
      <f>G18</f>
    </oc>
    <nc r="G17">
      <v>528</v>
    </nc>
  </rcc>
  <rcc rId="428" sId="1" numFmtId="4">
    <oc r="G18">
      <f>G19</f>
    </oc>
    <nc r="G18">
      <v>528</v>
    </nc>
  </rcc>
  <rcc rId="429" sId="1" numFmtId="4">
    <oc r="G19">
      <f>G20</f>
    </oc>
    <nc r="G19">
      <v>528</v>
    </nc>
  </rcc>
  <rcc rId="430" sId="1" numFmtId="4">
    <oc r="G20">
      <f>G21</f>
    </oc>
    <nc r="G20">
      <v>528</v>
    </nc>
  </rcc>
  <rcc rId="431" sId="1" numFmtId="4">
    <oc r="G21">
      <f>G22</f>
    </oc>
    <nc r="G21">
      <v>528</v>
    </nc>
  </rcc>
  <rcc rId="432" sId="1" numFmtId="4">
    <oc r="G23">
      <f>G24</f>
    </oc>
    <nc r="G23">
      <v>3439.2</v>
    </nc>
  </rcc>
  <rcc rId="433" sId="1" numFmtId="4">
    <oc r="G24">
      <f>G25</f>
    </oc>
    <nc r="G24">
      <v>3439.2</v>
    </nc>
  </rcc>
  <rcc rId="434" sId="1" numFmtId="4">
    <oc r="G25">
      <f>G26+G29</f>
    </oc>
    <nc r="G25">
      <v>3439.2</v>
    </nc>
  </rcc>
  <rcc rId="435" sId="1" numFmtId="4">
    <oc r="G26">
      <f>G27</f>
    </oc>
    <nc r="G26">
      <v>923</v>
    </nc>
  </rcc>
  <rcc rId="436" sId="1" numFmtId="4">
    <oc r="G27">
      <f>G28</f>
    </oc>
    <nc r="G27">
      <v>923</v>
    </nc>
  </rcc>
  <rcc rId="437" sId="1" numFmtId="4">
    <oc r="G28">
      <f>500+165</f>
    </oc>
    <nc r="G28">
      <v>923</v>
    </nc>
  </rcc>
  <rcc rId="438" sId="1" numFmtId="4">
    <oc r="G29">
      <f>G30</f>
    </oc>
    <nc r="G29">
      <v>2516.1999999999998</v>
    </nc>
  </rcc>
  <rcc rId="439" sId="1" numFmtId="4">
    <oc r="G30">
      <f>G31</f>
    </oc>
    <nc r="G30">
      <v>2516.1999999999998</v>
    </nc>
  </rcc>
  <rcc rId="440" sId="1" numFmtId="4">
    <oc r="G31">
      <f>2681.2-165</f>
    </oc>
    <nc r="G31">
      <v>2516.1999999999998</v>
    </nc>
  </rcc>
  <rcc rId="441" sId="1" numFmtId="4">
    <oc r="G32">
      <f>G33</f>
    </oc>
    <nc r="G32">
      <v>1760</v>
    </nc>
  </rcc>
  <rcc rId="442" sId="1" numFmtId="4">
    <oc r="G33">
      <f>G41+G34</f>
    </oc>
    <nc r="G33">
      <v>1760</v>
    </nc>
  </rcc>
  <rcc rId="443" sId="1" numFmtId="4">
    <oc r="G34">
      <f>G35</f>
    </oc>
    <nc r="G34">
      <v>0</v>
    </nc>
  </rcc>
  <rcc rId="444" sId="1" numFmtId="4">
    <oc r="G35">
      <f>G36</f>
    </oc>
    <nc r="G35">
      <v>0</v>
    </nc>
  </rcc>
  <rcc rId="445" sId="1" numFmtId="4">
    <oc r="G36">
      <f>G37</f>
    </oc>
    <nc r="G36">
      <v>0</v>
    </nc>
  </rcc>
  <rcc rId="446" sId="1" numFmtId="4">
    <oc r="G37">
      <f>G38</f>
    </oc>
    <nc r="G37">
      <v>0</v>
    </nc>
  </rcc>
  <rcc rId="447" sId="1" numFmtId="4">
    <oc r="G38">
      <f>G39</f>
    </oc>
    <nc r="G38">
      <v>0</v>
    </nc>
  </rcc>
  <rcc rId="448" sId="1" numFmtId="4">
    <oc r="G39">
      <f>G40</f>
    </oc>
    <nc r="G39">
      <v>0</v>
    </nc>
  </rcc>
  <rcc rId="449" sId="1" numFmtId="4">
    <oc r="G41">
      <f>G42+G50+G46</f>
    </oc>
    <nc r="G41">
      <v>1760</v>
    </nc>
  </rcc>
  <rcc rId="450" sId="1" numFmtId="4">
    <oc r="G42">
      <f>G43</f>
    </oc>
    <nc r="G42">
      <v>660</v>
    </nc>
  </rcc>
  <rcc rId="451" sId="1" numFmtId="4">
    <oc r="G43">
      <f>G44</f>
    </oc>
    <nc r="G43">
      <v>660</v>
    </nc>
  </rcc>
  <rcc rId="452" sId="1" numFmtId="4">
    <oc r="G44">
      <f>G45</f>
    </oc>
    <nc r="G44">
      <v>660</v>
    </nc>
  </rcc>
  <rcc rId="453" sId="1" numFmtId="4">
    <oc r="G46">
      <f>G47</f>
    </oc>
    <nc r="G46">
      <v>100</v>
    </nc>
  </rcc>
  <rcc rId="454" sId="1" numFmtId="4">
    <oc r="G47">
      <f>G48</f>
    </oc>
    <nc r="G47">
      <v>100</v>
    </nc>
  </rcc>
  <rcc rId="455" sId="1" numFmtId="4">
    <oc r="G48">
      <f>G49</f>
    </oc>
    <nc r="G48">
      <v>100</v>
    </nc>
  </rcc>
  <rcc rId="456" sId="1" numFmtId="4">
    <oc r="G49">
      <v>0</v>
    </oc>
    <nc r="G49">
      <v>100</v>
    </nc>
  </rcc>
  <rcc rId="457" sId="1" numFmtId="4">
    <oc r="G50">
      <f>G51</f>
    </oc>
    <nc r="G50">
      <v>1000</v>
    </nc>
  </rcc>
  <rcc rId="458" sId="1" numFmtId="4">
    <oc r="G51">
      <f>G52</f>
    </oc>
    <nc r="G51">
      <v>1000</v>
    </nc>
  </rcc>
  <rcc rId="459" sId="1" numFmtId="4">
    <oc r="G52">
      <f>G53</f>
    </oc>
    <nc r="G52">
      <v>1000</v>
    </nc>
  </rcc>
  <rcc rId="460" sId="1" numFmtId="4">
    <oc r="G54">
      <f>G55+G63+G75</f>
    </oc>
    <nc r="G54">
      <v>5157.8999999999996</v>
    </nc>
  </rcc>
  <rcc rId="461" sId="1" numFmtId="4">
    <oc r="G55">
      <f>G56</f>
    </oc>
    <nc r="G55">
      <v>300</v>
    </nc>
  </rcc>
  <rcc rId="462" sId="1" numFmtId="4">
    <oc r="G56">
      <f>G57</f>
    </oc>
    <nc r="G56">
      <v>300</v>
    </nc>
  </rcc>
  <rcc rId="463" sId="1" numFmtId="4">
    <oc r="G57">
      <f>G58</f>
    </oc>
    <nc r="G57">
      <v>300</v>
    </nc>
  </rcc>
  <rcc rId="464" sId="1" numFmtId="4">
    <oc r="G58">
      <f>G59</f>
    </oc>
    <nc r="G58">
      <v>300</v>
    </nc>
  </rcc>
  <rcc rId="465" sId="1" numFmtId="4">
    <oc r="G59">
      <f>G60</f>
    </oc>
    <nc r="G59">
      <v>300</v>
    </nc>
  </rcc>
  <rcc rId="466" sId="1" numFmtId="4">
    <oc r="G60">
      <f>G61</f>
    </oc>
    <nc r="G60">
      <v>300</v>
    </nc>
  </rcc>
  <rcc rId="467" sId="1" numFmtId="4">
    <oc r="G61">
      <f>G62</f>
    </oc>
    <nc r="G61">
      <v>300</v>
    </nc>
  </rcc>
  <rcc rId="468" sId="1" numFmtId="4">
    <oc r="G63">
      <f>G64</f>
    </oc>
    <nc r="G63">
      <v>4757.8999999999996</v>
    </nc>
  </rcc>
  <rcc rId="469" sId="1" numFmtId="4">
    <oc r="G64">
      <f>G65</f>
    </oc>
    <nc r="G64">
      <v>4757.8999999999996</v>
    </nc>
  </rcc>
  <rcc rId="470" sId="1" numFmtId="4">
    <oc r="G65">
      <f>G66</f>
    </oc>
    <nc r="G65">
      <v>4757.8999999999996</v>
    </nc>
  </rcc>
  <rcc rId="471" sId="1" numFmtId="4">
    <oc r="G66">
      <f>G67+G71</f>
    </oc>
    <nc r="G66">
      <v>4757.8999999999996</v>
    </nc>
  </rcc>
  <rcc rId="472" sId="1" numFmtId="4">
    <oc r="G67">
      <f>G68</f>
    </oc>
    <nc r="G67">
      <v>3593.1</v>
    </nc>
  </rcc>
  <rcc rId="473" sId="1" numFmtId="4">
    <oc r="G68">
      <f>G69</f>
    </oc>
    <nc r="G68">
      <v>3593.1</v>
    </nc>
  </rcc>
  <rcc rId="474" sId="1" numFmtId="4">
    <oc r="G69">
      <f>G70</f>
    </oc>
    <nc r="G69">
      <v>3593.1</v>
    </nc>
  </rcc>
  <rcc rId="475" sId="1" numFmtId="4">
    <oc r="G71">
      <f>G72</f>
    </oc>
    <nc r="G71">
      <v>1164.8</v>
    </nc>
  </rcc>
  <rcc rId="476" sId="1" numFmtId="4">
    <oc r="G72">
      <f>G73</f>
    </oc>
    <nc r="G72">
      <v>1164.8</v>
    </nc>
  </rcc>
  <rcc rId="477" sId="1" numFmtId="4">
    <oc r="G73">
      <f>G74</f>
    </oc>
    <nc r="G73">
      <v>1164.8</v>
    </nc>
  </rcc>
  <rcc rId="478" sId="1" numFmtId="4">
    <oc r="G75">
      <f>G76</f>
    </oc>
    <nc r="G75">
      <v>100</v>
    </nc>
  </rcc>
  <rcc rId="479" sId="1" numFmtId="4">
    <oc r="G76">
      <f>G77</f>
    </oc>
    <nc r="G76">
      <v>100</v>
    </nc>
  </rcc>
  <rcc rId="480" sId="1" numFmtId="4">
    <oc r="G77">
      <f>G78</f>
    </oc>
    <nc r="G77">
      <v>100</v>
    </nc>
  </rcc>
  <rcc rId="481" sId="1" numFmtId="4">
    <oc r="G78">
      <f>G79</f>
    </oc>
    <nc r="G78">
      <v>100</v>
    </nc>
  </rcc>
  <rcc rId="482" sId="1" numFmtId="4">
    <oc r="G79">
      <f>G80</f>
    </oc>
    <nc r="G79">
      <v>100</v>
    </nc>
  </rcc>
  <rcc rId="483" sId="1" numFmtId="4">
    <oc r="G80">
      <f>G81</f>
    </oc>
    <nc r="G80">
      <v>100</v>
    </nc>
  </rcc>
  <rcc rId="484" sId="1" numFmtId="4">
    <oc r="G81">
      <f>G82</f>
    </oc>
    <nc r="G81">
      <v>100</v>
    </nc>
  </rcc>
  <rcc rId="485" sId="1" numFmtId="4">
    <oc r="G83">
      <f>G92+G101+G84</f>
    </oc>
    <nc r="G83">
      <v>195538.49999999997</v>
    </nc>
  </rcc>
  <rcc rId="486" sId="1" numFmtId="4">
    <oc r="G84">
      <f>G85</f>
    </oc>
    <nc r="G84">
      <v>170.8</v>
    </nc>
  </rcc>
  <rcc rId="487" sId="1" numFmtId="4">
    <oc r="G85">
      <f>G88</f>
    </oc>
    <nc r="G85">
      <v>170.8</v>
    </nc>
  </rcc>
  <rcc rId="488" sId="1" numFmtId="4">
    <oc r="G86">
      <f>G87</f>
    </oc>
    <nc r="G86">
      <v>170.8</v>
    </nc>
  </rcc>
  <rcc rId="489" sId="1" numFmtId="4">
    <oc r="G87">
      <f>G88</f>
    </oc>
    <nc r="G87">
      <v>170.8</v>
    </nc>
  </rcc>
  <rcc rId="490" sId="1" numFmtId="4">
    <oc r="G88">
      <f>G89</f>
    </oc>
    <nc r="G88">
      <v>170.8</v>
    </nc>
  </rcc>
  <rcc rId="491" sId="1" numFmtId="4">
    <oc r="G89">
      <f>G90</f>
    </oc>
    <nc r="G89">
      <v>170.8</v>
    </nc>
  </rcc>
  <rcc rId="492" sId="1" numFmtId="4">
    <oc r="G90">
      <f>G91</f>
    </oc>
    <nc r="G90">
      <v>170.8</v>
    </nc>
  </rcc>
  <rcc rId="493" sId="1" numFmtId="4">
    <oc r="G92">
      <f>G93</f>
    </oc>
    <nc r="G92">
      <v>600</v>
    </nc>
  </rcc>
  <rcc rId="494" sId="1" numFmtId="4">
    <oc r="G93">
      <f>G94</f>
    </oc>
    <nc r="G93">
      <v>600</v>
    </nc>
  </rcc>
  <rcc rId="495" sId="1" numFmtId="4">
    <oc r="G94">
      <f>G95+G98</f>
    </oc>
    <nc r="G94">
      <v>600</v>
    </nc>
  </rcc>
  <rcc rId="496" sId="1" numFmtId="4">
    <oc r="G95">
      <f>G96</f>
    </oc>
    <nc r="G95">
      <v>100</v>
    </nc>
  </rcc>
  <rcc rId="497" sId="1" numFmtId="4">
    <oc r="G96">
      <f>G97</f>
    </oc>
    <nc r="G96">
      <v>100</v>
    </nc>
  </rcc>
  <rcc rId="498" sId="1" numFmtId="4">
    <oc r="G98">
      <f>G99</f>
    </oc>
    <nc r="G98">
      <v>500</v>
    </nc>
  </rcc>
  <rcc rId="499" sId="1" numFmtId="4">
    <oc r="G99">
      <f>G100</f>
    </oc>
    <nc r="G99">
      <v>500</v>
    </nc>
  </rcc>
  <rcc rId="500" sId="1" numFmtId="4">
    <oc r="G101">
      <f>G144+G109+G102+G135</f>
    </oc>
    <nc r="G101">
      <v>194767.69999999998</v>
    </nc>
  </rcc>
  <rcc rId="501" sId="1" numFmtId="4">
    <oc r="G102">
      <f>G103</f>
    </oc>
    <nc r="G102">
      <v>500</v>
    </nc>
  </rcc>
  <rcc rId="502" sId="1" numFmtId="4">
    <oc r="G103">
      <f>G104</f>
    </oc>
    <nc r="G103">
      <v>500</v>
    </nc>
  </rcc>
  <rcc rId="503" sId="1" numFmtId="4">
    <oc r="G104">
      <f>G105</f>
    </oc>
    <nc r="G104">
      <v>500</v>
    </nc>
  </rcc>
  <rcc rId="504" sId="1" numFmtId="4">
    <oc r="G105">
      <f>G106</f>
    </oc>
    <nc r="G105">
      <v>500</v>
    </nc>
  </rcc>
  <rcc rId="505" sId="1" numFmtId="4">
    <oc r="G106">
      <f>G107</f>
    </oc>
    <nc r="G106">
      <v>500</v>
    </nc>
  </rcc>
  <rcc rId="506" sId="1" numFmtId="4">
    <oc r="G107">
      <f>G108</f>
    </oc>
    <nc r="G107">
      <v>500</v>
    </nc>
  </rcc>
  <rcc rId="507" sId="1" numFmtId="4">
    <oc r="G109">
      <f>G110</f>
    </oc>
    <nc r="G109">
      <v>14970.800000000001</v>
    </nc>
  </rcc>
  <rcc rId="508" sId="1" numFmtId="4">
    <oc r="G110">
      <f>G121+G130+G111+G116</f>
    </oc>
    <nc r="G110">
      <v>14970.800000000001</v>
    </nc>
  </rcc>
  <rcc rId="509" sId="1" numFmtId="4">
    <oc r="G111">
      <f>G112</f>
    </oc>
    <nc r="G111">
      <v>0</v>
    </nc>
  </rcc>
  <rcc rId="510" sId="1" numFmtId="4">
    <oc r="G112">
      <f>G113</f>
    </oc>
    <nc r="G112">
      <v>0</v>
    </nc>
  </rcc>
  <rcc rId="511" sId="1" numFmtId="4">
    <oc r="G113">
      <f>G114</f>
    </oc>
    <nc r="G113">
      <v>0</v>
    </nc>
  </rcc>
  <rcc rId="512" sId="1" numFmtId="4">
    <oc r="G114">
      <f>G115</f>
    </oc>
    <nc r="G114">
      <v>0</v>
    </nc>
  </rcc>
  <rcc rId="513" sId="1" numFmtId="4">
    <oc r="G116">
      <f>G117</f>
    </oc>
    <nc r="G116">
      <v>991.7</v>
    </nc>
  </rcc>
  <rcc rId="514" sId="1" numFmtId="4">
    <oc r="G117">
      <f>G118</f>
    </oc>
    <nc r="G117">
      <v>991.7</v>
    </nc>
  </rcc>
  <rcc rId="515" sId="1" numFmtId="4">
    <oc r="G118">
      <f>G119</f>
    </oc>
    <nc r="G118">
      <v>991.7</v>
    </nc>
  </rcc>
  <rcc rId="516" sId="1" numFmtId="4">
    <oc r="G119">
      <f>G120</f>
    </oc>
    <nc r="G119">
      <v>991.7</v>
    </nc>
  </rcc>
  <rcc rId="517" sId="1" numFmtId="4">
    <oc r="G120">
      <v>0</v>
    </oc>
    <nc r="G120">
      <v>991.7</v>
    </nc>
  </rcc>
  <rcc rId="518" sId="1" numFmtId="4">
    <oc r="G121">
      <f>G126+G122</f>
    </oc>
    <nc r="G121">
      <v>669.1</v>
    </nc>
  </rcc>
  <rcc rId="519" sId="1" numFmtId="4">
    <oc r="G122">
      <f>G123</f>
    </oc>
    <nc r="G122">
      <v>350</v>
    </nc>
  </rcc>
  <rcc rId="520" sId="1" numFmtId="4">
    <oc r="G123">
      <f>G124</f>
    </oc>
    <nc r="G123">
      <v>350</v>
    </nc>
  </rcc>
  <rcc rId="521" sId="1" numFmtId="4">
    <oc r="G124">
      <f>G125</f>
    </oc>
    <nc r="G124">
      <v>350</v>
    </nc>
  </rcc>
  <rcc rId="522" sId="1" numFmtId="4">
    <oc r="G125">
      <v>0</v>
    </oc>
    <nc r="G125">
      <v>350</v>
    </nc>
  </rcc>
  <rcc rId="523" sId="1" numFmtId="4">
    <oc r="G126">
      <f>G127</f>
    </oc>
    <nc r="G126">
      <v>319.10000000000002</v>
    </nc>
  </rcc>
  <rcc rId="524" sId="1" numFmtId="4">
    <oc r="G127">
      <f>G128</f>
    </oc>
    <nc r="G127">
      <v>319.10000000000002</v>
    </nc>
  </rcc>
  <rcc rId="525" sId="1" numFmtId="4">
    <oc r="G128">
      <f>G129</f>
    </oc>
    <nc r="G128">
      <v>319.10000000000002</v>
    </nc>
  </rcc>
  <rcc rId="526" sId="1" numFmtId="4">
    <oc r="G130">
      <f>G131</f>
    </oc>
    <nc r="G130">
      <v>13310</v>
    </nc>
  </rcc>
  <rcc rId="527" sId="1" numFmtId="4">
    <oc r="G131">
      <f>G132</f>
    </oc>
    <nc r="G131">
      <v>13310</v>
    </nc>
  </rcc>
  <rcc rId="528" sId="1" numFmtId="4">
    <oc r="G132">
      <f>G133</f>
    </oc>
    <nc r="G132">
      <v>13310</v>
    </nc>
  </rcc>
  <rcc rId="529" sId="1" numFmtId="4">
    <oc r="G133">
      <f>G134</f>
    </oc>
    <nc r="G133">
      <v>13310</v>
    </nc>
  </rcc>
  <rcc rId="530" sId="1" numFmtId="4">
    <oc r="G134">
      <f>15247.5-1742.5-1.3-193.7</f>
    </oc>
    <nc r="G134">
      <v>13310</v>
    </nc>
  </rcc>
  <rcc rId="531" sId="1" numFmtId="4">
    <oc r="G135">
      <f>G136</f>
    </oc>
    <nc r="G135">
      <v>39602.400000000001</v>
    </nc>
  </rcc>
  <rcc rId="532" sId="1" numFmtId="4">
    <oc r="G136">
      <f>G140+G137</f>
    </oc>
    <nc r="G136">
      <v>39602.400000000001</v>
    </nc>
  </rcc>
  <rcc rId="533" sId="1" numFmtId="4">
    <oc r="G137">
      <f>G138</f>
    </oc>
    <nc r="G137">
      <v>9299.4</v>
    </nc>
  </rcc>
  <rcc rId="534" sId="1" numFmtId="4">
    <oc r="G138">
      <f>G139</f>
    </oc>
    <nc r="G138">
      <v>9299.4</v>
    </nc>
  </rcc>
  <rcc rId="535" sId="1" numFmtId="4">
    <oc r="G139">
      <v>0</v>
    </oc>
    <nc r="G139">
      <v>9299.4</v>
    </nc>
  </rcc>
  <rcc rId="536" sId="1" numFmtId="4">
    <oc r="G140">
      <f>G141</f>
    </oc>
    <nc r="G140">
      <v>30303</v>
    </nc>
  </rcc>
  <rcc rId="537" sId="1" numFmtId="4">
    <oc r="G141">
      <f>G142</f>
    </oc>
    <nc r="G141">
      <v>30303</v>
    </nc>
  </rcc>
  <rcc rId="538" sId="1" numFmtId="4">
    <oc r="G142">
      <f>G143</f>
    </oc>
    <nc r="G142">
      <v>30303</v>
    </nc>
  </rcc>
  <rcc rId="539" sId="1" numFmtId="4">
    <oc r="G144">
      <f>G161+G170+G174+G157+G145+G166+G153+G149+G178</f>
    </oc>
    <nc r="G144">
      <v>139694.5</v>
    </nc>
  </rcc>
  <rcc rId="540" sId="1" numFmtId="4">
    <oc r="G145">
      <f>G146</f>
    </oc>
    <nc r="G145">
      <v>3262.2</v>
    </nc>
  </rcc>
  <rcc rId="541" sId="1" numFmtId="4">
    <oc r="G146">
      <f>G147</f>
    </oc>
    <nc r="G146">
      <v>3262.2</v>
    </nc>
  </rcc>
  <rcc rId="542" sId="1" numFmtId="4">
    <oc r="G147">
      <f>G148</f>
    </oc>
    <nc r="G147">
      <v>3262.2</v>
    </nc>
  </rcc>
  <rcc rId="543" sId="1" numFmtId="4">
    <oc r="G148">
      <v>4635.2</v>
    </oc>
    <nc r="G148">
      <v>3262.2</v>
    </nc>
  </rcc>
  <rcc rId="544" sId="1" numFmtId="4">
    <oc r="G149">
      <f>G150</f>
    </oc>
    <nc r="G149">
      <v>723.2</v>
    </nc>
  </rcc>
  <rcc rId="545" sId="1" numFmtId="4">
    <oc r="G150">
      <f>G151</f>
    </oc>
    <nc r="G150">
      <v>723.2</v>
    </nc>
  </rcc>
  <rcc rId="546" sId="1" numFmtId="4">
    <oc r="G151">
      <f>G152</f>
    </oc>
    <nc r="G151">
      <v>723.2</v>
    </nc>
  </rcc>
  <rcc rId="547" sId="1" numFmtId="4">
    <oc r="G152">
      <v>0</v>
    </oc>
    <nc r="G152">
      <v>723.2</v>
    </nc>
  </rcc>
  <rcc rId="548" sId="1" numFmtId="4">
    <oc r="G153">
      <f>G154</f>
    </oc>
    <nc r="G153">
      <v>19073</v>
    </nc>
  </rcc>
  <rcc rId="549" sId="1" numFmtId="4">
    <oc r="G154">
      <f>G155</f>
    </oc>
    <nc r="G154">
      <v>19073</v>
    </nc>
  </rcc>
  <rcc rId="550" sId="1" numFmtId="4">
    <oc r="G155">
      <f>G156</f>
    </oc>
    <nc r="G155">
      <v>19073</v>
    </nc>
  </rcc>
  <rcc rId="551" sId="1" numFmtId="4">
    <oc r="G156">
      <v>0</v>
    </oc>
    <nc r="G156">
      <v>19073</v>
    </nc>
  </rcc>
  <rcc rId="552" sId="1" numFmtId="4">
    <oc r="G157">
      <f>G158</f>
    </oc>
    <nc r="G157">
      <v>70114</v>
    </nc>
  </rcc>
  <rcc rId="553" sId="1" numFmtId="4">
    <oc r="G158">
      <f>G159</f>
    </oc>
    <nc r="G158">
      <v>70114</v>
    </nc>
  </rcc>
  <rcc rId="554" sId="1" numFmtId="4">
    <oc r="G159">
      <f>G160</f>
    </oc>
    <nc r="G159">
      <v>70114</v>
    </nc>
  </rcc>
  <rcc rId="555" sId="1" numFmtId="4">
    <oc r="G160">
      <v>68839.100000000006</v>
    </oc>
    <nc r="G160">
      <v>70114</v>
    </nc>
  </rcc>
  <rcc rId="556" sId="1" numFmtId="4">
    <oc r="G161">
      <f>G162</f>
    </oc>
    <nc r="G161">
      <v>27431.5</v>
    </nc>
  </rcc>
  <rcc rId="557" sId="1" numFmtId="4">
    <oc r="G162">
      <f>G163</f>
    </oc>
    <nc r="G162">
      <v>27431.5</v>
    </nc>
  </rcc>
  <rcc rId="558" sId="1" numFmtId="4">
    <oc r="G163">
      <f>G165+G164</f>
    </oc>
    <nc r="G163">
      <v>27431.5</v>
    </nc>
  </rcc>
  <rcc rId="559" sId="1" numFmtId="4">
    <oc r="G166">
      <f>G169</f>
    </oc>
    <nc r="G166">
      <v>0</v>
    </nc>
  </rcc>
  <rcc rId="560" sId="1" numFmtId="4">
    <oc r="G167">
      <f>G168</f>
    </oc>
    <nc r="G167">
      <v>0</v>
    </nc>
  </rcc>
  <rcc rId="561" sId="1" numFmtId="4">
    <oc r="G168">
      <f>G169</f>
    </oc>
    <nc r="G168">
      <v>0</v>
    </nc>
  </rcc>
  <rcc rId="562" sId="1" numFmtId="4">
    <oc r="G169">
      <v>2500</v>
    </oc>
    <nc r="G169">
      <v>0</v>
    </nc>
  </rcc>
  <rcc rId="563" sId="1" numFmtId="4">
    <oc r="G170">
      <f>G173</f>
    </oc>
    <nc r="G170">
      <v>6475</v>
    </nc>
  </rcc>
  <rcc rId="564" sId="1" numFmtId="4">
    <oc r="G171">
      <f>G172</f>
    </oc>
    <nc r="G171">
      <v>6475</v>
    </nc>
  </rcc>
  <rcc rId="565" sId="1" numFmtId="4">
    <oc r="G172">
      <f>G173</f>
    </oc>
    <nc r="G172">
      <v>6475</v>
    </nc>
  </rcc>
  <rcc rId="566" sId="1" numFmtId="4">
    <oc r="G174">
      <f>G175</f>
    </oc>
    <nc r="G174">
      <v>11907.699999999999</v>
    </nc>
  </rcc>
  <rcc rId="567" sId="1" numFmtId="4">
    <oc r="G175">
      <f>G176</f>
    </oc>
    <nc r="G175">
      <v>11907.699999999999</v>
    </nc>
  </rcc>
  <rcc rId="568" sId="1" numFmtId="4">
    <oc r="G176">
      <f>G177</f>
    </oc>
    <nc r="G176">
      <v>11907.699999999999</v>
    </nc>
  </rcc>
  <rcc rId="569" sId="1" numFmtId="4">
    <oc r="G177">
      <f>25599.6-303+193.7</f>
    </oc>
    <nc r="G177">
      <v>11907.699999999999</v>
    </nc>
  </rcc>
  <rcc rId="570" sId="1" numFmtId="4">
    <oc r="G178">
      <f>G179</f>
    </oc>
    <nc r="G178">
      <v>707.9</v>
    </nc>
  </rcc>
  <rcc rId="571" sId="1" numFmtId="4">
    <oc r="G179">
      <f>G180</f>
    </oc>
    <nc r="G179">
      <v>707.9</v>
    </nc>
  </rcc>
  <rcc rId="572" sId="1" numFmtId="4">
    <oc r="G180">
      <f>G181</f>
    </oc>
    <nc r="G180">
      <v>707.9</v>
    </nc>
  </rcc>
  <rcc rId="573" sId="1" numFmtId="4">
    <oc r="G181">
      <v>0</v>
    </oc>
    <nc r="G181">
      <v>707.9</v>
    </nc>
  </rcc>
  <rcc rId="574" sId="1" numFmtId="4">
    <oc r="G182">
      <f>G183+G189</f>
    </oc>
    <nc r="G182">
      <v>1093.2</v>
    </nc>
  </rcc>
  <rcc rId="575" sId="1" numFmtId="4">
    <oc r="G183">
      <f>G184</f>
    </oc>
    <nc r="G183">
      <v>623.20000000000005</v>
    </nc>
  </rcc>
  <rcc rId="576" sId="1" numFmtId="4">
    <oc r="G184">
      <f>G185</f>
    </oc>
    <nc r="G184">
      <v>623.20000000000005</v>
    </nc>
  </rcc>
  <rcc rId="577" sId="1" numFmtId="4">
    <oc r="G185">
      <f>G186</f>
    </oc>
    <nc r="G185">
      <v>623.20000000000005</v>
    </nc>
  </rcc>
  <rcc rId="578" sId="1" numFmtId="4">
    <oc r="G186">
      <f>G187</f>
    </oc>
    <nc r="G186">
      <v>623.20000000000005</v>
    </nc>
  </rcc>
  <rcc rId="579" sId="1" numFmtId="4">
    <oc r="G187">
      <f>G188</f>
    </oc>
    <nc r="G187">
      <v>623.20000000000005</v>
    </nc>
  </rcc>
  <rcc rId="580" sId="1" numFmtId="4">
    <oc r="G188">
      <v>591.5</v>
    </oc>
    <nc r="G188">
      <v>623.20000000000005</v>
    </nc>
  </rcc>
  <rcc rId="581" sId="1" numFmtId="4">
    <oc r="G189">
      <f>G190+G200</f>
    </oc>
    <nc r="G189">
      <v>470</v>
    </nc>
  </rcc>
  <rcc rId="582" sId="1" numFmtId="4">
    <oc r="G190">
      <f>G191</f>
    </oc>
    <nc r="G190">
      <v>60</v>
    </nc>
  </rcc>
  <rcc rId="583" sId="1" numFmtId="4">
    <oc r="G191">
      <f>G193</f>
    </oc>
    <nc r="G191">
      <v>60</v>
    </nc>
  </rcc>
  <rcc rId="584" sId="1" numFmtId="4">
    <oc r="G192">
      <f>G193</f>
    </oc>
    <nc r="G192">
      <v>60</v>
    </nc>
  </rcc>
  <rcc rId="585" sId="1" numFmtId="4">
    <oc r="G193">
      <f>G194+G197</f>
    </oc>
    <nc r="G193">
      <v>60</v>
    </nc>
  </rcc>
  <rcc rId="586" sId="1" numFmtId="4">
    <oc r="G194">
      <f>G195</f>
    </oc>
    <nc r="G194">
      <v>10</v>
    </nc>
  </rcc>
  <rcc rId="587" sId="1" numFmtId="4">
    <oc r="G195">
      <f>G196</f>
    </oc>
    <nc r="G195">
      <v>10</v>
    </nc>
  </rcc>
  <rcc rId="588" sId="1" numFmtId="4">
    <oc r="G197">
      <f>G198</f>
    </oc>
    <nc r="G197">
      <v>50</v>
    </nc>
  </rcc>
  <rcc rId="589" sId="1" numFmtId="4">
    <oc r="G198">
      <f>G199</f>
    </oc>
    <nc r="G198">
      <v>50</v>
    </nc>
  </rcc>
  <rcc rId="590" sId="1" numFmtId="4">
    <oc r="G200">
      <f>G202+G207</f>
    </oc>
    <nc r="G200">
      <v>410</v>
    </nc>
  </rcc>
  <rcc rId="591" sId="1" numFmtId="4">
    <oc r="G201">
      <f>G202</f>
    </oc>
    <nc r="G201">
      <v>360</v>
    </nc>
  </rcc>
  <rcc rId="592" sId="1" numFmtId="4">
    <oc r="G202">
      <f>G203</f>
    </oc>
    <nc r="G202">
      <v>360</v>
    </nc>
  </rcc>
  <rcc rId="593" sId="1" numFmtId="4">
    <oc r="G203">
      <f>G204</f>
    </oc>
    <nc r="G203">
      <v>360</v>
    </nc>
  </rcc>
  <rcc rId="594" sId="1" numFmtId="4">
    <oc r="G204">
      <f>G205</f>
    </oc>
    <nc r="G204">
      <v>360</v>
    </nc>
  </rcc>
  <rcc rId="595" sId="1" numFmtId="4">
    <oc r="G206">
      <f>G207</f>
    </oc>
    <nc r="G206">
      <v>50</v>
    </nc>
  </rcc>
  <rcc rId="596" sId="1" numFmtId="4">
    <oc r="G207">
      <f>G208</f>
    </oc>
    <nc r="G207">
      <v>50</v>
    </nc>
  </rcc>
  <rcc rId="597" sId="1" numFmtId="4">
    <oc r="G208">
      <f>G209</f>
    </oc>
    <nc r="G208">
      <v>50</v>
    </nc>
  </rcc>
  <rcc rId="598" sId="1" numFmtId="4">
    <oc r="G209">
      <f>G210</f>
    </oc>
    <nc r="G209">
      <v>50</v>
    </nc>
  </rcc>
  <rcc rId="599" sId="1" numFmtId="4">
    <oc r="G211">
      <f>G212</f>
    </oc>
    <nc r="G211">
      <v>16</v>
    </nc>
  </rcc>
  <rcc rId="600" sId="1" numFmtId="4">
    <oc r="G212">
      <f>G213</f>
    </oc>
    <nc r="G212">
      <v>16</v>
    </nc>
  </rcc>
  <rcc rId="601" sId="1" numFmtId="4">
    <oc r="G213">
      <f>G214</f>
    </oc>
    <nc r="G213">
      <v>16</v>
    </nc>
  </rcc>
  <rcc rId="602" sId="1" numFmtId="4">
    <oc r="G214">
      <f>G215</f>
    </oc>
    <nc r="G214">
      <v>16</v>
    </nc>
  </rcc>
  <rcc rId="603" sId="1" numFmtId="4">
    <oc r="G215">
      <f>G216</f>
    </oc>
    <nc r="G215">
      <v>16</v>
    </nc>
  </rcc>
  <rcc rId="604" sId="1" numFmtId="4">
    <oc r="G217">
      <f>G218</f>
    </oc>
    <nc r="G217">
      <v>0</v>
    </nc>
  </rcc>
  <rcc rId="605" sId="1" numFmtId="4">
    <oc r="G219">
      <f>G220</f>
    </oc>
    <nc r="G219">
      <v>73354.399999999994</v>
    </nc>
  </rcc>
  <rcc rId="606" sId="1" numFmtId="4">
    <oc r="G220">
      <f>G221+G266</f>
    </oc>
    <nc r="G220">
      <v>73354.399999999994</v>
    </nc>
  </rcc>
  <rcc rId="607" sId="1" numFmtId="4">
    <oc r="G221">
      <f>G222</f>
    </oc>
    <nc r="G221">
      <v>56088.19999999999</v>
    </nc>
  </rcc>
  <rcc rId="608" sId="1" numFmtId="4">
    <oc r="G222">
      <f>G223+G237+G242+G251+G256+G261+G232</f>
    </oc>
    <nc r="G222">
      <v>56088.19999999999</v>
    </nc>
  </rcc>
  <rcc rId="609" sId="1" numFmtId="4">
    <oc r="G223">
      <f>G224+G228</f>
    </oc>
    <nc r="G223">
      <v>19026.599999999999</v>
    </nc>
  </rcc>
  <rcc rId="610" sId="1" numFmtId="4">
    <oc r="G224">
      <f>G225</f>
    </oc>
    <nc r="G224">
      <v>10673.1</v>
    </nc>
  </rcc>
  <rcc rId="611" sId="1" numFmtId="4">
    <oc r="G225">
      <f>G227</f>
    </oc>
    <nc r="G225">
      <v>10673.1</v>
    </nc>
  </rcc>
  <rcc rId="612" sId="1" numFmtId="4">
    <oc r="G226">
      <f>G227</f>
    </oc>
    <nc r="G226">
      <v>10673.1</v>
    </nc>
  </rcc>
  <rcc rId="613" sId="1" numFmtId="4">
    <oc r="G227">
      <f>9993.4+66.7-8.2+168.2+1.4</f>
    </oc>
    <nc r="G227">
      <v>10673.1</v>
    </nc>
  </rcc>
  <rcc rId="614" sId="1" numFmtId="4">
    <oc r="G228">
      <f>G229</f>
    </oc>
    <nc r="G228">
      <v>8353.5</v>
    </nc>
  </rcc>
  <rcc rId="615" sId="1" numFmtId="4">
    <oc r="G229">
      <f>G231</f>
    </oc>
    <nc r="G229">
      <v>8353.5</v>
    </nc>
  </rcc>
  <rcc rId="616" sId="1" numFmtId="4">
    <oc r="G230">
      <f>G231</f>
    </oc>
    <nc r="G230">
      <v>8353.5</v>
    </nc>
  </rcc>
  <rcc rId="617" sId="1" numFmtId="4">
    <oc r="G231">
      <f>7532.5+821</f>
    </oc>
    <nc r="G231">
      <v>8353.5</v>
    </nc>
  </rcc>
  <rcc rId="618" sId="1" numFmtId="4">
    <oc r="G232">
      <f>G233</f>
    </oc>
    <nc r="G232">
      <v>289.60000000000002</v>
    </nc>
  </rcc>
  <rcc rId="619" sId="1" numFmtId="4">
    <oc r="G233">
      <f>G234</f>
    </oc>
    <nc r="G233">
      <v>289.60000000000002</v>
    </nc>
  </rcc>
  <rcc rId="620" sId="1" numFmtId="4">
    <oc r="G234">
      <f>G235</f>
    </oc>
    <nc r="G234">
      <v>289.60000000000002</v>
    </nc>
  </rcc>
  <rcc rId="621" sId="1" numFmtId="4">
    <oc r="G235">
      <f>G236</f>
    </oc>
    <nc r="G235">
      <v>289.60000000000002</v>
    </nc>
  </rcc>
  <rcc rId="622" sId="1" numFmtId="4">
    <oc r="G236">
      <v>0</v>
    </oc>
    <nc r="G236">
      <v>289.60000000000002</v>
    </nc>
  </rcc>
  <rcc rId="623" sId="1" numFmtId="4">
    <oc r="G237">
      <f>G238</f>
    </oc>
    <nc r="G237">
      <v>0</v>
    </nc>
  </rcc>
  <rcc rId="624" sId="1" numFmtId="4">
    <oc r="G238">
      <f>G239</f>
    </oc>
    <nc r="G238">
      <v>0</v>
    </nc>
  </rcc>
  <rcc rId="625" sId="1" numFmtId="4">
    <oc r="G239">
      <f>G240</f>
    </oc>
    <nc r="G239">
      <v>0</v>
    </nc>
  </rcc>
  <rcc rId="626" sId="1" numFmtId="4">
    <oc r="G240">
      <f>G241</f>
    </oc>
    <nc r="G240">
      <v>0</v>
    </nc>
  </rcc>
  <rcc rId="627" sId="1" numFmtId="4">
    <oc r="G241">
      <v>110.6</v>
    </oc>
    <nc r="G241">
      <v>0</v>
    </nc>
  </rcc>
  <rcc rId="628" sId="1" numFmtId="4">
    <oc r="G242">
      <f>G243+G247</f>
    </oc>
    <nc r="G242">
      <v>28858.799999999996</v>
    </nc>
  </rcc>
  <rcc rId="629" sId="1" numFmtId="4">
    <oc r="G243">
      <f>G244</f>
    </oc>
    <nc r="G243">
      <v>17372.599999999999</v>
    </nc>
  </rcc>
  <rcc rId="630" sId="1" numFmtId="4">
    <oc r="G244">
      <f>G245</f>
    </oc>
    <nc r="G244">
      <v>17372.599999999999</v>
    </nc>
  </rcc>
  <rcc rId="631" sId="1" numFmtId="4">
    <oc r="G245">
      <f>G246</f>
    </oc>
    <nc r="G245">
      <v>17372.599999999999</v>
    </nc>
  </rcc>
  <rcc rId="632" sId="1" numFmtId="4">
    <oc r="G246">
      <f>16740.3-200-11.3</f>
    </oc>
    <nc r="G246">
      <v>17372.599999999999</v>
    </nc>
  </rcc>
  <rcc rId="633" sId="1" numFmtId="4">
    <oc r="G247">
      <f>G248</f>
    </oc>
    <nc r="G247">
      <v>11486.199999999999</v>
    </nc>
  </rcc>
  <rcc rId="634" sId="1" numFmtId="4">
    <oc r="G248">
      <f>G250</f>
    </oc>
    <nc r="G248">
      <v>11486.199999999999</v>
    </nc>
  </rcc>
  <rcc rId="635" sId="1" numFmtId="4">
    <oc r="G249">
      <f>G250</f>
    </oc>
    <nc r="G249">
      <v>11486.199999999999</v>
    </nc>
  </rcc>
  <rcc rId="636" sId="1" numFmtId="4">
    <oc r="G250">
      <f>10357.3+1128.9</f>
    </oc>
    <nc r="G250">
      <v>11486.199999999999</v>
    </nc>
  </rcc>
  <rcc rId="637" sId="1" numFmtId="4">
    <oc r="G251">
      <f>G252</f>
    </oc>
    <nc r="G251">
      <v>850</v>
    </nc>
  </rcc>
  <rcc rId="638" sId="1" numFmtId="4">
    <oc r="G252">
      <f>G253</f>
    </oc>
    <nc r="G252">
      <v>850</v>
    </nc>
  </rcc>
  <rcc rId="639" sId="1" numFmtId="4">
    <oc r="G253">
      <f>G254</f>
    </oc>
    <nc r="G253">
      <v>850</v>
    </nc>
  </rcc>
  <rcc rId="640" sId="1" numFmtId="4">
    <oc r="G254">
      <f>G255</f>
    </oc>
    <nc r="G254">
      <v>850</v>
    </nc>
  </rcc>
  <rcc rId="641" sId="1" numFmtId="4">
    <oc r="G256">
      <f>G257</f>
    </oc>
    <nc r="G256">
      <v>100</v>
    </nc>
  </rcc>
  <rcc rId="642" sId="1" numFmtId="4">
    <oc r="G257">
      <f>G258</f>
    </oc>
    <nc r="G257">
      <v>100</v>
    </nc>
  </rcc>
  <rcc rId="643" sId="1" numFmtId="4">
    <oc r="G258">
      <f>G259</f>
    </oc>
    <nc r="G258">
      <v>100</v>
    </nc>
  </rcc>
  <rcc rId="644" sId="1" numFmtId="4">
    <oc r="G259">
      <f>G260</f>
    </oc>
    <nc r="G259">
      <v>100</v>
    </nc>
  </rcc>
  <rcc rId="645" sId="1" numFmtId="4">
    <oc r="G261">
      <f>G262</f>
    </oc>
    <nc r="G261">
      <v>6963.2000000000007</v>
    </nc>
  </rcc>
  <rcc rId="646" sId="1" numFmtId="4">
    <oc r="G262">
      <f>G263</f>
    </oc>
    <nc r="G262">
      <v>6963.2000000000007</v>
    </nc>
  </rcc>
  <rcc rId="647" sId="1" numFmtId="4">
    <oc r="G263">
      <f>G264</f>
    </oc>
    <nc r="G263">
      <v>6963.2000000000007</v>
    </nc>
  </rcc>
  <rcc rId="648" sId="1" numFmtId="4">
    <oc r="G264">
      <f>G265</f>
    </oc>
    <nc r="G264">
      <v>6963.2000000000007</v>
    </nc>
  </rcc>
  <rcc rId="649" sId="1" numFmtId="4">
    <oc r="G265">
      <v>331.6</v>
    </oc>
    <nc r="G265">
      <v>6963.2000000000007</v>
    </nc>
  </rcc>
  <rcc rId="650" sId="1" numFmtId="4">
    <oc r="G266">
      <f>G267</f>
    </oc>
    <nc r="G266">
      <v>17266.199999999997</v>
    </nc>
  </rcc>
  <rcc rId="651" sId="1" numFmtId="4">
    <oc r="G267">
      <f>G273+G282+G291+G268</f>
    </oc>
    <nc r="G267">
      <v>17266.199999999997</v>
    </nc>
  </rcc>
  <rcc rId="652" sId="1" numFmtId="4">
    <oc r="G268">
      <f>G269</f>
    </oc>
    <nc r="G268">
      <v>38.299999999999997</v>
    </nc>
  </rcc>
  <rcc rId="653" sId="1" numFmtId="4">
    <oc r="G269">
      <f>G270</f>
    </oc>
    <nc r="G269">
      <v>38.299999999999997</v>
    </nc>
  </rcc>
  <rcc rId="654" sId="1" numFmtId="4">
    <oc r="G270">
      <f>G271</f>
    </oc>
    <nc r="G270">
      <v>38.299999999999997</v>
    </nc>
  </rcc>
  <rcc rId="655" sId="1" numFmtId="4">
    <oc r="G271">
      <f>G272</f>
    </oc>
    <nc r="G271">
      <v>38.299999999999997</v>
    </nc>
  </rcc>
  <rcc rId="656" sId="1" numFmtId="4">
    <oc r="G272">
      <v>0</v>
    </oc>
    <nc r="G272">
      <v>38.299999999999997</v>
    </nc>
  </rcc>
  <rcc rId="657" sId="1" numFmtId="4">
    <oc r="G273">
      <f>G274+G278</f>
    </oc>
    <nc r="G273">
      <v>114.69999999999999</v>
    </nc>
  </rcc>
  <rcc rId="658" sId="1" numFmtId="4">
    <oc r="G274">
      <f>G275</f>
    </oc>
    <nc r="G274">
      <v>114.69999999999999</v>
    </nc>
  </rcc>
  <rcc rId="659" sId="1" numFmtId="4">
    <oc r="G275">
      <f>G276</f>
    </oc>
    <nc r="G275">
      <v>114.69999999999999</v>
    </nc>
  </rcc>
  <rcc rId="660" sId="1" numFmtId="4">
    <oc r="G276">
      <f>G277</f>
    </oc>
    <nc r="G276">
      <v>114.69999999999999</v>
    </nc>
  </rcc>
  <rcc rId="661" sId="1" numFmtId="4">
    <oc r="G277">
      <f>91.7+22.9+0.1</f>
    </oc>
    <nc r="G277">
      <v>114.69999999999999</v>
    </nc>
  </rcc>
  <rcc rId="662" sId="1" numFmtId="4">
    <oc r="G278">
      <f>G279</f>
    </oc>
    <nc r="G278">
      <v>0</v>
    </nc>
  </rcc>
  <rcc rId="663" sId="1" numFmtId="4">
    <oc r="G279">
      <f>G280</f>
    </oc>
    <nc r="G279">
      <v>0</v>
    </nc>
  </rcc>
  <rcc rId="664" sId="1" numFmtId="4">
    <oc r="G280">
      <f>G281</f>
    </oc>
    <nc r="G280">
      <v>0</v>
    </nc>
  </rcc>
  <rcc rId="665" sId="1" numFmtId="4">
    <oc r="G281">
      <v>38.299999999999997</v>
    </oc>
    <nc r="G281">
      <v>0</v>
    </nc>
  </rcc>
  <rcc rId="666" sId="1" numFmtId="4">
    <oc r="G282">
      <f>G283+G287</f>
    </oc>
    <nc r="G282">
      <v>17063.199999999997</v>
    </nc>
  </rcc>
  <rcc rId="667" sId="1" numFmtId="4">
    <oc r="G283">
      <f>G285</f>
    </oc>
    <nc r="G283">
      <v>10793.499999999998</v>
    </nc>
  </rcc>
  <rcc rId="668" sId="1" numFmtId="4">
    <oc r="G284">
      <f>G285</f>
    </oc>
    <nc r="G284">
      <v>10793.499999999998</v>
    </nc>
  </rcc>
  <rcc rId="669" sId="1" numFmtId="4">
    <oc r="G285">
      <f>G286</f>
    </oc>
    <nc r="G285">
      <v>10793.499999999998</v>
    </nc>
  </rcc>
  <rcc rId="670" sId="1" numFmtId="4">
    <oc r="G286">
      <f>8793.1+133.3-6.2+393.3</f>
    </oc>
    <nc r="G286">
      <v>10793.499999999998</v>
    </nc>
  </rcc>
  <rcc rId="671" sId="1" numFmtId="4">
    <oc r="G287">
      <f>G288</f>
    </oc>
    <nc r="G287">
      <v>6269.7</v>
    </nc>
  </rcc>
  <rcc rId="672" sId="1" numFmtId="4">
    <oc r="G288">
      <f>G290</f>
    </oc>
    <nc r="G288">
      <v>6269.7</v>
    </nc>
  </rcc>
  <rcc rId="673" sId="1" numFmtId="4">
    <oc r="G289">
      <f>G290</f>
    </oc>
    <nc r="G289">
      <v>6269.7</v>
    </nc>
  </rcc>
  <rcc rId="674" sId="1" numFmtId="4">
    <oc r="G290">
      <f>5649.5+620.2</f>
    </oc>
    <nc r="G290">
      <v>6269.7</v>
    </nc>
  </rcc>
  <rcc rId="675" sId="1" numFmtId="4">
    <oc r="G291">
      <f>G292</f>
    </oc>
    <nc r="G291">
      <v>50</v>
    </nc>
  </rcc>
  <rcc rId="676" sId="1" numFmtId="4">
    <oc r="G292">
      <f>G293</f>
    </oc>
    <nc r="G292">
      <v>50</v>
    </nc>
  </rcc>
  <rcc rId="677" sId="1" numFmtId="4">
    <oc r="G293">
      <f>G294</f>
    </oc>
    <nc r="G293">
      <v>50</v>
    </nc>
  </rcc>
  <rcc rId="678" sId="1" numFmtId="4">
    <oc r="G294">
      <f>G295</f>
    </oc>
    <nc r="G294">
      <v>50</v>
    </nc>
  </rcc>
  <rdn rId="0" localSheetId="1" customView="1" name="Z_C0DCEFD6_4378_4196_8A52_BBAE8937CBA3_.wvu.Cols" hidden="1" oldHidden="1">
    <oldFormula>'2024-2026 год'!$G:$H</oldFormula>
  </rdn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Rows" hidden="1" oldHidden="1">
    <formula>'2024-2026 год'!$237:$241</formula>
    <oldFormula>'2024-2026 год'!$237:$241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3" sId="1">
    <oc r="G63">
      <f>G64</f>
    </oc>
    <nc r="G63">
      <f>G64+G75</f>
    </nc>
  </rcc>
  <rcc rId="1424" sId="1">
    <oc r="H63">
      <f>H64</f>
    </oc>
    <nc r="H63">
      <f>H64+H75</f>
    </nc>
  </rcc>
  <rcc rId="1425" sId="1">
    <oc r="I63">
      <f>I64</f>
    </oc>
    <nc r="I63">
      <f>I64+I75</f>
    </nc>
  </rcc>
  <rcc rId="1426" sId="1">
    <oc r="J63">
      <f>J64</f>
    </oc>
    <nc r="J63">
      <f>J64+J75</f>
    </nc>
  </rcc>
  <rcc rId="1427" sId="1">
    <oc r="K63">
      <f>K64</f>
    </oc>
    <nc r="K63">
      <f>K64+K75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 numFmtId="4">
    <nc r="H53">
      <v>-56.2</v>
    </nc>
  </rcc>
  <rcc rId="1429" sId="1" numFmtId="4">
    <oc r="H81">
      <v>32</v>
    </oc>
    <nc r="H81">
      <f>32+93</f>
    </nc>
  </rcc>
  <rcc rId="1430" sId="1" numFmtId="4">
    <oc r="H31">
      <v>0</v>
    </oc>
    <nc r="H31">
      <v>1080</v>
    </nc>
  </rcc>
  <rcc rId="1431" sId="1">
    <oc r="H182">
      <f>-20-1098.8-2017.4</f>
    </oc>
    <nc r="H182">
      <f>-20-1098.8-2017.4-1116.8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год'!$A$1:$K$312</formula>
    <oldFormula>'2024-2026 год'!$A$1:$K$312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год'!$A$12:$F$312</formula>
    <oldFormula>'2024-2026 год'!$A$12:$F$312</oldFormula>
  </rdn>
  <rcv guid="{4CB36178-0A6F-447C-83EC-B61FCF745B34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'2024-2026 год'!$A$1:$K$291</formula>
    <oldFormula>'2024-2026 год'!$A$1:$K$291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год'!$A$12:$F$291</formula>
    <oldFormula>'2024-2026 год'!$A$12:$F$291</oldFormula>
  </rdn>
  <rcv guid="{C0DCEFD6-4378-4196-8A52-BBAE8937CBA3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8" sId="1" ref="A126:XFD126" action="insertRow"/>
  <rrc rId="319" sId="1" ref="A126:XFD126" action="insertRow"/>
  <rrc rId="320" sId="1" ref="A126:XFD126" action="insertRow"/>
  <rrc rId="321" sId="1" ref="A126:XFD126" action="insertRow"/>
  <rfmt sheetId="1" sqref="A126:K128">
    <dxf>
      <fill>
        <patternFill patternType="none">
          <bgColor auto="1"/>
        </patternFill>
      </fill>
    </dxf>
  </rfmt>
  <rfmt sheetId="1" sqref="A126" start="0" length="0">
    <dxf>
      <font>
        <sz val="11"/>
        <name val="Times New Roman"/>
        <scheme val="none"/>
      </font>
      <numFmt numFmtId="0" formatCode="General"/>
      <alignment horizontal="justify" vertical="top" readingOrder="0"/>
    </dxf>
  </rfmt>
  <rfmt sheetId="1" sqref="B126" start="0" length="0">
    <dxf>
      <font>
        <sz val="11"/>
        <name val="Times New Roman"/>
        <scheme val="none"/>
      </font>
    </dxf>
  </rfmt>
  <rfmt sheetId="1" sqref="C126" start="0" length="0">
    <dxf>
      <font>
        <sz val="11"/>
        <name val="Times New Roman"/>
        <scheme val="none"/>
      </font>
    </dxf>
  </rfmt>
  <rfmt sheetId="1" sqref="D126" start="0" length="0">
    <dxf>
      <font>
        <sz val="11"/>
        <name val="Times New Roman"/>
        <scheme val="none"/>
      </font>
    </dxf>
  </rfmt>
  <rfmt sheetId="1" sqref="E126" start="0" length="0">
    <dxf>
      <font>
        <sz val="11"/>
        <name val="Times New Roman"/>
        <scheme val="none"/>
      </font>
    </dxf>
  </rfmt>
  <rfmt sheetId="1" sqref="F126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A127" start="0" length="0">
    <dxf>
      <font>
        <sz val="11"/>
        <name val="Times New Roman"/>
        <scheme val="none"/>
      </font>
      <numFmt numFmtId="0" formatCode="General"/>
      <alignment horizontal="justify" vertical="top" readingOrder="0"/>
    </dxf>
  </rfmt>
  <rfmt sheetId="1" sqref="B127" start="0" length="0">
    <dxf>
      <font>
        <sz val="11"/>
        <name val="Times New Roman"/>
        <scheme val="none"/>
      </font>
    </dxf>
  </rfmt>
  <rfmt sheetId="1" sqref="C127" start="0" length="0">
    <dxf>
      <font>
        <sz val="11"/>
        <name val="Times New Roman"/>
        <scheme val="none"/>
      </font>
    </dxf>
  </rfmt>
  <rfmt sheetId="1" sqref="D127" start="0" length="0">
    <dxf>
      <font>
        <sz val="11"/>
        <name val="Times New Roman"/>
        <scheme val="none"/>
      </font>
    </dxf>
  </rfmt>
  <rfmt sheetId="1" sqref="E127" start="0" length="0">
    <dxf>
      <font>
        <sz val="11"/>
        <name val="Times New Roman"/>
        <scheme val="none"/>
      </font>
    </dxf>
  </rfmt>
  <rfmt sheetId="1" sqref="F127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A128" start="0" length="0">
    <dxf>
      <font>
        <sz val="11"/>
        <name val="Times New Roman"/>
        <scheme val="none"/>
      </font>
      <numFmt numFmtId="0" formatCode="General"/>
      <alignment horizontal="justify" vertical="top" readingOrder="0"/>
    </dxf>
  </rfmt>
  <rfmt sheetId="1" sqref="B128" start="0" length="0">
    <dxf>
      <font>
        <sz val="11"/>
        <name val="Times New Roman"/>
        <scheme val="none"/>
      </font>
    </dxf>
  </rfmt>
  <rfmt sheetId="1" sqref="C128" start="0" length="0">
    <dxf>
      <font>
        <sz val="11"/>
        <name val="Times New Roman"/>
        <scheme val="none"/>
      </font>
    </dxf>
  </rfmt>
  <rfmt sheetId="1" sqref="D128" start="0" length="0">
    <dxf>
      <font>
        <sz val="11"/>
        <name val="Times New Roman"/>
        <scheme val="none"/>
      </font>
    </dxf>
  </rfmt>
  <rfmt sheetId="1" sqref="E128" start="0" length="0">
    <dxf>
      <font>
        <sz val="11"/>
        <name val="Times New Roman"/>
        <scheme val="none"/>
      </font>
    </dxf>
  </rfmt>
  <rfmt sheetId="1" sqref="F128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A129" start="0" length="0">
    <dxf>
      <font>
        <sz val="11"/>
        <name val="Times New Roman"/>
        <scheme val="none"/>
      </font>
    </dxf>
  </rfmt>
  <rfmt sheetId="1" sqref="B129" start="0" length="0">
    <dxf>
      <font>
        <sz val="11"/>
        <name val="Times New Roman"/>
        <scheme val="none"/>
      </font>
    </dxf>
  </rfmt>
  <rfmt sheetId="1" sqref="C129" start="0" length="0">
    <dxf>
      <font>
        <sz val="11"/>
        <name val="Times New Roman"/>
        <scheme val="none"/>
      </font>
    </dxf>
  </rfmt>
  <rfmt sheetId="1" sqref="D129" start="0" length="0">
    <dxf>
      <font>
        <sz val="11"/>
        <name val="Times New Roman"/>
        <scheme val="none"/>
      </font>
    </dxf>
  </rfmt>
  <rfmt sheetId="1" sqref="E129" start="0" length="0">
    <dxf>
      <font>
        <sz val="11"/>
        <name val="Times New Roman"/>
        <scheme val="none"/>
      </font>
    </dxf>
  </rfmt>
  <rfmt sheetId="1" sqref="F129" start="0" length="0">
    <dxf>
      <font>
        <sz val="11"/>
        <name val="Times New Roman"/>
        <scheme val="none"/>
      </font>
    </dxf>
  </rfmt>
  <rcc rId="322" sId="1" odxf="1" dxf="1">
    <nc r="A126" t="inlineStr">
      <is>
        <t>Реализация мероприятий, направленных на исполнение наказов избирателей</t>
      </is>
    </nc>
    <ndxf>
      <font>
        <sz val="13"/>
        <name val="Times New Roman"/>
        <scheme val="none"/>
      </font>
    </ndxf>
  </rcc>
  <rcc rId="323" sId="1" odxf="1" dxf="1">
    <nc r="B126" t="inlineStr">
      <is>
        <t>920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4" sId="1" odxf="1" dxf="1">
    <nc r="C126" t="inlineStr">
      <is>
        <t>05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5" sId="1" odxf="1" dxf="1">
    <nc r="D126" t="inlineStr">
      <is>
        <t>03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6" sId="1" odxf="1" dxf="1">
    <nc r="E126" t="inlineStr">
      <is>
        <t>12 1 22 92724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fmt sheetId="1" sqref="F126" start="0" length="0">
    <dxf>
      <font>
        <sz val="13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vertical="top" wrapText="1" readingOrder="0"/>
    </dxf>
  </rfmt>
  <rcc rId="327" sId="1" odxf="1" dxf="1">
    <nc r="A127" t="inlineStr">
      <is>
        <t>Закупка товаров, работ и услуг для обеспечения государственных (муниципальных) нужд</t>
      </is>
    </nc>
    <ndxf>
      <font>
        <sz val="13"/>
        <name val="Times New Roman"/>
        <scheme val="none"/>
      </font>
    </ndxf>
  </rcc>
  <rcc rId="328" sId="1" odxf="1" dxf="1">
    <nc r="B127" t="inlineStr">
      <is>
        <t>920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9" sId="1" odxf="1" dxf="1">
    <nc r="C127" t="inlineStr">
      <is>
        <t>05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0" sId="1" odxf="1" dxf="1">
    <nc r="D127" t="inlineStr">
      <is>
        <t>03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1" sId="1" odxf="1" dxf="1">
    <nc r="E127" t="inlineStr">
      <is>
        <t>12 1 22 92724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2" sId="1" odxf="1" dxf="1">
    <nc r="F127" t="inlineStr">
      <is>
        <t>200</t>
      </is>
    </nc>
    <ndxf>
      <font>
        <sz val="13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vertical="top" wrapText="1" readingOrder="0"/>
    </ndxf>
  </rcc>
  <rcc rId="333" sId="1" odxf="1" dxf="1">
    <nc r="A128" t="inlineStr">
      <is>
        <t>Иные закупки товаров, работ и услуг для обеспечения государственных (муниципальных) нужд</t>
      </is>
    </nc>
    <ndxf>
      <font>
        <sz val="13"/>
        <name val="Times New Roman"/>
        <scheme val="none"/>
      </font>
    </ndxf>
  </rcc>
  <rcc rId="334" sId="1" odxf="1" dxf="1">
    <nc r="B128" t="inlineStr">
      <is>
        <t>920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5" sId="1" odxf="1" dxf="1">
    <nc r="C128" t="inlineStr">
      <is>
        <t>05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6" sId="1" odxf="1" dxf="1">
    <nc r="D128" t="inlineStr">
      <is>
        <t>03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7" sId="1" odxf="1" dxf="1">
    <nc r="E128" t="inlineStr">
      <is>
        <t>12 1 22 92724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8" sId="1" odxf="1" dxf="1">
    <nc r="F128" t="inlineStr">
      <is>
        <t>240</t>
      </is>
    </nc>
    <ndxf>
      <font>
        <sz val="13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vertical="top" wrapText="1" readingOrder="0"/>
    </ndxf>
  </rcc>
  <rcc rId="339" sId="1" odxf="1" dxf="1">
    <nc r="A129" t="inlineStr">
      <is>
        <t>Прочая закупка товаров, работ и услуг</t>
      </is>
    </nc>
    <ndxf>
      <font>
        <sz val="13"/>
        <name val="Times New Roman"/>
        <scheme val="none"/>
      </font>
    </ndxf>
  </rcc>
  <rcc rId="340" sId="1" odxf="1" dxf="1">
    <nc r="B129" t="inlineStr">
      <is>
        <t>920</t>
      </is>
    </nc>
    <ndxf>
      <font>
        <sz val="13"/>
        <name val="Times New Roman"/>
        <scheme val="none"/>
      </font>
      <alignment horizontal="left" wrapText="1" readingOrder="0"/>
    </ndxf>
  </rcc>
  <rcc rId="341" sId="1" odxf="1" dxf="1">
    <nc r="C129" t="inlineStr">
      <is>
        <t>05</t>
      </is>
    </nc>
    <ndxf>
      <font>
        <sz val="13"/>
        <name val="Times New Roman"/>
        <scheme val="none"/>
      </font>
      <alignment horizontal="left" wrapText="1" readingOrder="0"/>
    </ndxf>
  </rcc>
  <rcc rId="342" sId="1" odxf="1" dxf="1">
    <nc r="D129" t="inlineStr">
      <is>
        <t>03</t>
      </is>
    </nc>
    <ndxf>
      <font>
        <sz val="13"/>
        <name val="Times New Roman"/>
        <scheme val="none"/>
      </font>
      <alignment horizontal="left" wrapText="1" readingOrder="0"/>
    </ndxf>
  </rcc>
  <rcc rId="343" sId="1" odxf="1" dxf="1">
    <nc r="E129" t="inlineStr">
      <is>
        <t>12 1 22 92724</t>
      </is>
    </nc>
    <ndxf>
      <font>
        <sz val="13"/>
        <name val="Times New Roman"/>
        <scheme val="none"/>
      </font>
      <fill>
        <patternFill>
          <bgColor rgb="FFDAEEF3"/>
        </patternFill>
      </fill>
      <alignment horizontal="left" wrapText="1" readingOrder="0"/>
    </ndxf>
  </rcc>
  <rcc rId="344" sId="1" odxf="1" dxf="1">
    <nc r="F129" t="inlineStr">
      <is>
        <t>244</t>
      </is>
    </nc>
    <ndxf>
      <font>
        <sz val="13"/>
        <name val="Times New Roman"/>
        <scheme val="none"/>
      </font>
      <alignment horizontal="left" wrapText="1" readingOrder="0"/>
    </ndxf>
  </rcc>
  <rfmt sheetId="1" sqref="B126:F129">
    <dxf>
      <alignment horizontal="center" readingOrder="0"/>
    </dxf>
  </rfmt>
  <rfmt sheetId="1" sqref="B126:F129">
    <dxf>
      <alignment vertical="center" readingOrder="0"/>
    </dxf>
  </rfmt>
  <rcc rId="345" sId="1">
    <nc r="I129">
      <f>G129+H129</f>
    </nc>
  </rcc>
  <rcc rId="346" sId="1">
    <nc r="G126">
      <f>G127</f>
    </nc>
  </rcc>
  <rcc rId="347" sId="1">
    <nc r="G127">
      <f>G128</f>
    </nc>
  </rcc>
  <rcc rId="348" sId="1">
    <nc r="G128">
      <f>G129</f>
    </nc>
  </rcc>
  <rcc rId="349" sId="1" odxf="1" dxf="1">
    <nc r="H126">
      <f>H127</f>
    </nc>
    <odxf>
      <alignment horizontal="center" readingOrder="0"/>
    </odxf>
    <ndxf>
      <alignment horizontal="right" readingOrder="0"/>
    </ndxf>
  </rcc>
  <rcc rId="350" sId="1">
    <nc r="I126">
      <f>I127</f>
    </nc>
  </rcc>
  <rcc rId="351" sId="1">
    <nc r="J126">
      <f>J127</f>
    </nc>
  </rcc>
  <rcc rId="352" sId="1">
    <nc r="K126">
      <f>K127</f>
    </nc>
  </rcc>
  <rcc rId="353" sId="1" odxf="1" dxf="1">
    <nc r="H127">
      <f>H128</f>
    </nc>
    <odxf>
      <alignment horizontal="center" readingOrder="0"/>
    </odxf>
    <ndxf>
      <alignment horizontal="right" readingOrder="0"/>
    </ndxf>
  </rcc>
  <rcc rId="354" sId="1">
    <nc r="I127">
      <f>I128</f>
    </nc>
  </rcc>
  <rcc rId="355" sId="1">
    <nc r="J127">
      <f>J128</f>
    </nc>
  </rcc>
  <rcc rId="356" sId="1">
    <nc r="K127">
      <f>K128</f>
    </nc>
  </rcc>
  <rcc rId="357" sId="1" odxf="1" dxf="1">
    <nc r="H128">
      <f>H129</f>
    </nc>
    <odxf>
      <alignment horizontal="center" readingOrder="0"/>
    </odxf>
    <ndxf>
      <alignment horizontal="right" readingOrder="0"/>
    </ndxf>
  </rcc>
  <rcc rId="358" sId="1">
    <nc r="I128">
      <f>I129</f>
    </nc>
  </rcc>
  <rcc rId="359" sId="1">
    <nc r="J128">
      <f>J129</f>
    </nc>
  </rcc>
  <rcc rId="360" sId="1">
    <nc r="K128">
      <f>K129</f>
    </nc>
  </rcc>
  <rcc rId="361" sId="1">
    <oc r="G121">
      <f>G122</f>
    </oc>
    <nc r="G121">
      <f>G122+G126</f>
    </nc>
  </rcc>
  <rcc rId="362" sId="1" numFmtId="4">
    <nc r="H129">
      <v>350</v>
    </nc>
  </rcc>
  <rfmt sheetId="1" sqref="H129">
    <dxf>
      <alignment horizontal="general" readingOrder="0"/>
    </dxf>
  </rfmt>
  <rfmt sheetId="1" sqref="H129">
    <dxf>
      <alignment horizontal="center" readingOrder="0"/>
    </dxf>
  </rfmt>
  <rfmt sheetId="1" sqref="H129">
    <dxf>
      <alignment horizontal="right" readingOrder="0"/>
    </dxf>
  </rfmt>
  <rcc rId="363" sId="1">
    <oc r="H121">
      <f>H122</f>
    </oc>
    <nc r="H121">
      <f>H122+H126</f>
    </nc>
  </rcc>
  <rcc rId="364" sId="1">
    <oc r="I121">
      <f>I122</f>
    </oc>
    <nc r="I121">
      <f>I122+I126</f>
    </nc>
  </rcc>
  <rcc rId="365" sId="1">
    <oc r="J121">
      <f>J122</f>
    </oc>
    <nc r="J121">
      <f>J122+J126</f>
    </nc>
  </rcc>
  <rcc rId="366" sId="1">
    <oc r="K121">
      <f>K122</f>
    </oc>
    <nc r="K121">
      <f>K122+K126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" sId="1" numFmtId="4">
    <nc r="G129">
      <v>0</v>
    </nc>
  </rcc>
  <rcc rId="368" sId="1" numFmtId="4">
    <nc r="J129">
      <v>0</v>
    </nc>
  </rcc>
  <rcc rId="369" sId="1" numFmtId="4">
    <nc r="K129">
      <v>0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0" sId="1" ref="A122:XFD122" action="insertRow"/>
  <rrc rId="371" sId="1" ref="A122:XFD122" action="insertRow"/>
  <rrc rId="372" sId="1" ref="A122:XFD122" action="insertRow"/>
  <rrc rId="373" sId="1" ref="A122:XFD122" action="insertRow"/>
  <rm rId="374" sheetId="1" source="A130:K133" destination="A122:K125" sourceSheetId="1">
    <rfmt sheetId="1" sqref="A122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3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4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5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m>
  <rrc rId="375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rc rId="376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rc rId="377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rc rId="378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" sId="1">
    <oc r="F154" t="inlineStr">
      <is>
        <t>600</t>
      </is>
    </oc>
    <nc r="F154" t="inlineStr">
      <is>
        <t>800</t>
      </is>
    </nc>
  </rcc>
  <rcc rId="383" sId="1">
    <oc r="F156" t="inlineStr">
      <is>
        <t>612</t>
      </is>
    </oc>
    <nc r="F156" t="inlineStr">
      <is>
        <t>811</t>
      </is>
    </nc>
  </rcc>
  <rcc rId="384" sId="1">
    <oc r="F155" t="inlineStr">
      <is>
        <t>610</t>
      </is>
    </oc>
    <nc r="F155" t="inlineStr">
      <is>
        <t>810</t>
      </is>
    </nc>
  </rcc>
  <rcc rId="385" sId="1">
    <oc r="A154" t="inlineStr">
      <is>
        <t>Предоставление субсидий бюджетным, автономным учреждениям и иным некоммерческим организациям</t>
      </is>
    </oc>
    <nc r="A154" t="inlineStr">
      <is>
        <t xml:space="preserve">Иные бюджетные ассигнования
</t>
      </is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6" sId="1">
    <oc r="A155" t="inlineStr">
      <is>
        <t>Субсидии бюджетным учреждениям</t>
      </is>
    </oc>
    <nc r="A155" t="inlineStr">
      <is>
    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    </is>
    </nc>
  </rcc>
  <rcc rId="387" sId="1">
    <oc r="A156" t="inlineStr">
      <is>
        <t>Субсидии бюджетным учреждениям на иные цели</t>
      </is>
    </oc>
    <nc r="A156" t="inlineStr">
      <is>
    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    </is>
    </nc>
  </rcc>
  <rfmt sheetId="1" sqref="A156">
    <dxf>
      <alignment vertical="top" readingOrder="0"/>
    </dxf>
  </rfmt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78:B181">
    <dxf>
      <alignment vertical="center" readingOrder="0"/>
    </dxf>
  </rfmt>
  <rfmt sheetId="1" sqref="B178:B181">
    <dxf>
      <alignment vertical="bottom" readingOrder="0"/>
    </dxf>
  </rfmt>
  <rfmt sheetId="1" sqref="B178:B181">
    <dxf>
      <alignment vertical="center" readingOrder="0"/>
    </dxf>
  </rfmt>
  <rfmt sheetId="1" sqref="B178:B181">
    <dxf>
      <alignment horizontal="center" readingOrder="0"/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4" sId="1" numFmtId="4">
    <oc r="H28">
      <v>258</v>
    </oc>
    <nc r="H28">
      <v>0</v>
    </nc>
  </rcc>
  <rcc rId="685" sId="1" numFmtId="4">
    <oc r="H49">
      <v>100</v>
    </oc>
    <nc r="H49">
      <v>0</v>
    </nc>
  </rcc>
  <rcc rId="686" sId="1" numFmtId="4">
    <oc r="H120">
      <v>991.7</v>
    </oc>
    <nc r="H120">
      <v>0</v>
    </nc>
  </rcc>
  <rcc rId="687" sId="1" numFmtId="4">
    <oc r="H125">
      <v>350</v>
    </oc>
    <nc r="H125">
      <v>0</v>
    </nc>
  </rcc>
  <rcc rId="688" sId="1" numFmtId="4">
    <oc r="H139">
      <v>9299.4</v>
    </oc>
    <nc r="H139">
      <v>0</v>
    </nc>
  </rcc>
  <rcc rId="689" sId="1" numFmtId="4">
    <oc r="H148">
      <v>-1373</v>
    </oc>
    <nc r="H148">
      <v>0</v>
    </nc>
  </rcc>
  <rcc rId="690" sId="1" numFmtId="4">
    <oc r="H152">
      <v>723.2</v>
    </oc>
    <nc r="H152">
      <v>0</v>
    </nc>
  </rcc>
  <rcc rId="691" sId="1" numFmtId="4">
    <oc r="H156">
      <f>6557+12516</f>
    </oc>
    <nc r="H156">
      <v>0</v>
    </nc>
  </rcc>
  <rcc rId="692" sId="1" numFmtId="4">
    <oc r="H160">
      <v>1274.9000000000001</v>
    </oc>
    <nc r="H160">
      <v>0</v>
    </nc>
  </rcc>
  <rcc rId="693" sId="1" numFmtId="4">
    <oc r="H169">
      <v>-2500</v>
    </oc>
    <nc r="H169">
      <v>0</v>
    </nc>
  </rcc>
  <rcc rId="694" sId="1" numFmtId="4">
    <oc r="H177">
      <f>-5184+1062.4-10016+555</f>
    </oc>
    <nc r="H177">
      <v>0</v>
    </nc>
  </rcc>
  <rcc rId="695" sId="1" numFmtId="4">
    <oc r="H181">
      <v>707.9</v>
    </oc>
    <nc r="H181">
      <v>0</v>
    </nc>
  </rcc>
  <rcc rId="696" sId="1" numFmtId="4">
    <oc r="H188">
      <v>31.7</v>
    </oc>
    <nc r="H188">
      <v>0</v>
    </nc>
  </rcc>
  <rcc rId="697" sId="1" numFmtId="4">
    <oc r="H227" t="inlineStr">
      <is>
        <t>451,6</t>
      </is>
    </oc>
    <nc r="H227">
      <v>0</v>
    </nc>
  </rcc>
  <rcc rId="698" sId="1" numFmtId="4">
    <oc r="H236">
      <f>110.6+179</f>
    </oc>
    <nc r="H236">
      <v>0</v>
    </nc>
  </rcc>
  <rcc rId="699" sId="1" numFmtId="4">
    <oc r="H246" t="inlineStr">
      <is>
        <t>843,6</t>
      </is>
    </oc>
    <nc r="H246">
      <v>0</v>
    </nc>
  </rcc>
  <rcc rId="700" sId="1" numFmtId="4">
    <oc r="H265">
      <v>6631.6</v>
    </oc>
    <nc r="H265">
      <v>0</v>
    </nc>
  </rcc>
  <rcc rId="701" sId="1" numFmtId="4">
    <oc r="H272">
      <v>38.299999999999997</v>
    </oc>
    <nc r="H272">
      <v>0</v>
    </nc>
  </rcc>
  <rcc rId="702" sId="1" numFmtId="4">
    <oc r="H281" t="inlineStr">
      <is>
        <t>-38,3</t>
      </is>
    </oc>
    <nc r="H281">
      <v>0</v>
    </nc>
  </rcc>
  <rcc rId="703" sId="1" numFmtId="4">
    <oc r="H286">
      <v>1480</v>
    </oc>
    <nc r="H286">
      <v>0</v>
    </nc>
  </rcc>
  <rcc rId="704" sId="1">
    <oc r="H222">
      <f>H223+H237+H242+H251+H256+H261+H232</f>
    </oc>
    <nc r="H222">
      <f>H223+H237+H242+H251+H256+H261+H232</f>
    </nc>
  </rcc>
  <rcc rId="705" sId="1" numFmtId="4">
    <oc r="H241" t="inlineStr">
      <is>
        <t>-110,6</t>
      </is>
    </oc>
    <nc r="H241">
      <v>0</v>
    </nc>
  </rcc>
  <rdn rId="0" localSheetId="1" customView="1" name="Z_C0DCEFD6_4378_4196_8A52_BBAE8937CBA3_.wvu.Rows" hidden="1" oldHidden="1">
    <oldFormula>'2024-2026 год'!$237:$241</oldFormula>
  </rdn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" sId="1" numFmtId="4">
    <nc r="G181">
      <v>0</v>
    </nc>
  </rcc>
  <rcc rId="392" sId="1" numFmtId="4">
    <nc r="J181">
      <v>0</v>
    </nc>
  </rcc>
  <rcc rId="393" sId="1" numFmtId="4">
    <nc r="K181">
      <v>0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" sId="1">
    <oc r="F271" t="inlineStr">
      <is>
        <t>610</t>
      </is>
    </oc>
    <nc r="F271" t="inlineStr">
      <is>
        <t>620</t>
      </is>
    </nc>
  </rcc>
  <rcc rId="395" sId="1">
    <oc r="A271" t="inlineStr">
      <is>
        <t>Субсидии бюджетным учреждениям</t>
      </is>
    </oc>
    <nc r="A271" t="inlineStr">
      <is>
        <t>Субсидии автономным учреждениям</t>
      </is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" sId="1" numFmtId="4">
    <oc r="I13">
      <v>9</v>
    </oc>
    <nc r="I13">
      <v>7</v>
    </nc>
  </rcc>
  <rcc rId="397" sId="1" numFmtId="4">
    <oc r="J13">
      <v>10</v>
    </oc>
    <nc r="J13">
      <v>8</v>
    </nc>
  </rcc>
  <rcc rId="398" sId="1" numFmtId="4">
    <oc r="K13">
      <v>11</v>
    </oc>
    <nc r="K13">
      <v>9</v>
    </nc>
  </rcc>
  <rcc rId="399" sId="1">
    <oc r="F3" t="inlineStr">
      <is>
        <t>от  марта 2024 года №</t>
      </is>
    </oc>
    <nc r="F3" t="inlineStr">
      <is>
        <t>от 6 марта 2024 года № 5-14/123</t>
      </is>
    </nc>
  </rcc>
  <rcc rId="400" sId="1">
    <oc r="L219">
      <f>61132.4</f>
    </oc>
    <nc r="L219"/>
  </rcc>
  <rcc rId="401" sId="1" numFmtId="4">
    <oc r="M219">
      <v>59147</v>
    </oc>
    <nc r="M219"/>
  </rcc>
  <rcc rId="402" sId="1" numFmtId="4">
    <oc r="N219">
      <v>59211.5</v>
    </oc>
    <nc r="N219"/>
  </rcc>
  <rcc rId="403" sId="1">
    <oc r="L220">
      <f>I219-L219</f>
    </oc>
    <nc r="L220"/>
  </rcc>
  <rcc rId="404" sId="1">
    <oc r="M220">
      <f>J219-M219</f>
    </oc>
    <nc r="M220"/>
  </rcc>
  <rcc rId="405" sId="1">
    <oc r="N220">
      <f>K219-N219</f>
    </oc>
    <nc r="N220"/>
  </rcc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Rows" hidden="1" oldHidden="1">
    <formula>'2024-2026 год'!$237:$241</formula>
  </rdn>
  <rdn rId="0" localSheetId="1" customView="1" name="Z_C0DCEFD6_4378_4196_8A52_BBAE8937CBA3_.wvu.Cols" hidden="1" oldHidden="1">
    <formula>'2024-2026 год'!$G:$H</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Rows" hidden="1" oldHidden="1">
    <formula>'2024-2026 год'!$237:$241</formula>
    <oldFormula>'2024-2026 год'!$237:$241</oldFormula>
  </rdn>
  <rdn rId="0" localSheetId="1" customView="1" name="Z_C0DCEFD6_4378_4196_8A52_BBAE8937CBA3_.wvu.Cols" hidden="1" oldHidden="1">
    <formula>'2024-2026 год'!$G:$H</formula>
    <oldFormula>'2024-2026 год'!$G:$H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год'!$A$1:$K$312</formula>
    <oldFormula>'2024-2026 год'!$A$1:$K$312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год'!$A$12:$F$312</formula>
    <oldFormula>'2024-2026 год'!$A$12:$F$312</oldFormula>
  </rdn>
  <rcv guid="{4CB36178-0A6F-447C-83EC-B61FCF745B34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2" sId="1" numFmtId="4">
    <nc r="G103">
      <v>0</v>
    </nc>
  </rcc>
  <rcc rId="1443" sId="1" numFmtId="4">
    <nc r="J103">
      <v>0</v>
    </nc>
  </rcc>
  <rcc rId="1444" sId="1" numFmtId="4">
    <nc r="K103">
      <v>0</v>
    </nc>
  </rcc>
  <rrc rId="1445" sId="1" ref="A295:XFD295" action="deleteRow">
    <undo index="65535" exp="ref" v="1" dr="I295" r="I290" sId="1"/>
    <undo index="65535" exp="ref" v="1" dr="H295" r="H290" sId="1"/>
    <undo index="65535" exp="ref" v="1" dr="G295" r="G290" sId="1"/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Реализация народных проектов в сфере культуры, прошедших отбор в рамках проекта "Народный бюджет"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justify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95" start="0" length="0">
      <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5">
        <f>G296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5">
        <f>H296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I296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5">
        <f>J296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5">
        <f>K296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rc rId="1446" sId="1" ref="A295:XFD295" action="deleteRow"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5" t="inlineStr">
        <is>
          <t>600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5">
        <f>G296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5">
        <f>H296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I296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5">
        <f>J296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5">
        <f>K296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rc rId="1447" sId="1" ref="A295:XFD295" action="deleteRow"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Субсидии автономным учреждениям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5" t="inlineStr">
        <is>
          <t>620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5">
        <f>G296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5">
        <f>H296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I296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5">
        <f>J296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5">
        <f>K296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rc rId="1448" sId="1" ref="A295:XFD295" action="deleteRow"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Субсидии автономным учреждениям на иные цели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5" t="inlineStr">
        <is>
          <t>622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rgb="FFDAEEF3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G295+H295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cc rId="1449" sId="1">
    <oc r="G290">
      <f>G291+#REF!</f>
    </oc>
    <nc r="G290">
      <f>G291</f>
    </nc>
  </rcc>
  <rcc rId="1450" sId="1">
    <oc r="H290">
      <f>H291+#REF!</f>
    </oc>
    <nc r="H290">
      <f>H291</f>
    </nc>
  </rcc>
  <rcc rId="1451" sId="1">
    <oc r="I290">
      <f>I291+#REF!</f>
    </oc>
    <nc r="I290">
      <f>I291</f>
    </nc>
  </rcc>
  <rcc rId="1452" sId="1">
    <oc r="J290">
      <f>J291</f>
    </oc>
    <nc r="J290">
      <f>J291</f>
    </nc>
  </rcc>
  <rcc rId="1453" sId="1">
    <oc r="K290">
      <f>K291</f>
    </oc>
    <nc r="K290">
      <f>K291</f>
    </nc>
  </rcc>
  <rrc rId="1454" sId="1" ref="A254:XFD254" action="deleteRow">
    <undo index="65535" exp="ref" v="1" dr="K254" r="K239" sId="1"/>
    <undo index="65535" exp="ref" v="1" dr="J254" r="J239" sId="1"/>
    <undo index="65535" exp="ref" v="1" dr="I254" r="I239" sId="1"/>
    <undo index="65535" exp="ref" v="1" dr="H254" r="H239" sId="1"/>
    <undo index="65535" exp="ref" v="1" dr="G254" r="G239" sId="1"/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Субсидии на  укрепление материально-технической базы муниципальных учреждений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justify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05 0 13 00000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5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Реализация народных проектов в сфере культуры, прошедших отбор в рамках проекта "Народный бюджет"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justify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6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600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7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Субсидии бюджетным учреждениям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610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8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Субсидии бюджетным учреждениям на иные цели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612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G254+H254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cc rId="1459" sId="1">
    <oc r="G239">
      <f>G240+#REF!+G254+G263+G268+G273+G249</f>
    </oc>
    <nc r="G239">
      <f>G240+G254+G263+G268+G273+G249</f>
    </nc>
  </rcc>
  <rcc rId="1460" sId="1">
    <oc r="H239">
      <f>H240+#REF!+H254+H263+H268+H273+H249</f>
    </oc>
    <nc r="H239">
      <f>H240+H254+H263+H268+H273+H249</f>
    </nc>
  </rcc>
  <rcc rId="1461" sId="1">
    <oc r="I239">
      <f>I240+#REF!+I254+I263+I268+I273+I249</f>
    </oc>
    <nc r="I239">
      <f>I240+I254+I263+I268+I273+I249</f>
    </nc>
  </rcc>
  <rcc rId="1462" sId="1">
    <oc r="J239">
      <f>J240+#REF!+J254+J263+J268+J273+J249</f>
    </oc>
    <nc r="J239">
      <f>J240+J254+J263+J268+J273+J249</f>
    </nc>
  </rcc>
  <rcc rId="1463" sId="1">
    <oc r="K239">
      <f>K240+#REF!+K254+K263+K268+K273+K249</f>
    </oc>
    <nc r="K239">
      <f>K240+K254+K263+K268+K273+K249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4" sId="1">
    <oc r="L56">
      <f>I56+I64+I83+I92</f>
    </oc>
    <nc r="L56"/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5" sId="1">
    <oc r="D1" t="inlineStr">
      <is>
        <t>Приложение 3</t>
      </is>
    </oc>
    <nc r="D1" t="inlineStr">
      <is>
        <t>Приложение 2</t>
      </is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80">
    <dxf>
      <fill>
        <patternFill patternType="solid">
          <bgColor rgb="FFFFFF00"/>
        </patternFill>
      </fill>
    </dxf>
  </rfmt>
  <rcc rId="1466" sId="1" numFmtId="4">
    <oc r="H53">
      <v>-56.2</v>
    </oc>
    <nc r="H53">
      <v>0</v>
    </nc>
  </rcc>
  <rcc rId="1467" sId="1" numFmtId="4">
    <oc r="H81">
      <f>32+93</f>
    </oc>
    <nc r="H81">
      <v>0</v>
    </nc>
  </rcc>
  <rrc rId="1468" sId="1" ref="A75:XFD75" action="deleteRow">
    <undo index="1" exp="ref" v="1" dr="K75" r="K63" sId="1"/>
    <undo index="1" exp="ref" v="1" dr="J75" r="J63" sId="1"/>
    <undo index="1" exp="ref" v="1" dr="I75" r="I63" sId="1"/>
    <undo index="1" exp="ref" v="1" dr="H75" r="H63" sId="1"/>
    <undo index="1" exp="ref" v="1" dr="G75" r="G63" sId="1"/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Муниципальная  программа "Обеспечение охраны общественного порядка и профилактика правонарушений"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10 0 00 00000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5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69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Подпрограмма «Профилактика терроризма и экстремизма»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10 3 00 00000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5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70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Проведение мероприятий, направленных на профилактику преступлений экстремистского и террористического характера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10 3 11 00000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5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71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Проведение мероприятий, направленных на профилактику преступлений экстремистского и террористического характера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10 3 11 10000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5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72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10 3 11 10000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5" t="inlineStr">
        <is>
          <t>200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73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10 3 11 10000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5" t="inlineStr">
        <is>
          <t>240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5">
        <f>H76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I76</f>
      </nc>
      <ndxf>
        <font>
          <sz val="13"/>
          <name val="Times New Roman"/>
          <scheme val="none"/>
        </font>
        <numFmt numFmtId="167" formatCode="#,##0.0"/>
        <fill>
          <patternFill>
            <bgColor rgb="FFFFFF0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75">
        <f>J76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75">
        <f>K76</f>
      </nc>
      <ndxf>
        <font>
          <sz val="13"/>
          <name val="Times New Roman"/>
          <scheme val="none"/>
        </font>
        <numFmt numFmtId="167" formatCode="#,##0.0"/>
        <fill>
          <patternFill patternType="none">
            <bgColor indexed="65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rc rId="1474" sId="1" ref="A75:XFD75" action="deleteRow">
    <rfmt sheetId="1" xfDxf="1" sqref="A75:XFD75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cc rId="0" sId="1" dxf="1">
      <nc r="A75" t="inlineStr">
        <is>
          <t>Прочая закупка товаров, работ и услуг</t>
        </is>
      </nc>
      <ndxf>
        <font>
          <sz val="13"/>
          <name val="Times New Roman"/>
          <scheme val="none"/>
        </font>
        <fill>
          <patternFill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5" t="inlineStr">
        <is>
          <t>920</t>
        </is>
      </nc>
      <ndxf>
        <font>
          <sz val="13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5" t="inlineStr">
        <is>
          <t>04</t>
        </is>
      </nc>
      <ndxf>
        <font>
          <sz val="13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5" t="inlineStr">
        <is>
          <t>09</t>
        </is>
      </nc>
      <ndxf>
        <font>
          <sz val="13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5" t="inlineStr">
        <is>
          <t>10 3 11 10000</t>
        </is>
      </nc>
      <ndxf>
        <font>
          <sz val="13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5" t="inlineStr">
        <is>
          <t>244</t>
        </is>
      </nc>
      <ndxf>
        <font>
          <sz val="13"/>
          <name val="Times New Roman"/>
          <scheme val="none"/>
        </font>
        <numFmt numFmtId="30" formatCode="@"/>
        <fill>
          <patternFill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75">
        <v>0</v>
      </nc>
      <ndxf>
        <font>
          <sz val="13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75">
        <v>0</v>
      </nc>
      <ndxf>
        <font>
          <sz val="13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5">
        <f>G75+H75</f>
      </nc>
      <ndxf>
        <font>
          <sz val="13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75">
        <v>0</v>
      </nc>
      <ndxf>
        <font>
          <sz val="13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75">
        <v>0</v>
      </nc>
      <ndxf>
        <font>
          <sz val="13"/>
          <name val="Times New Roman"/>
          <scheme val="none"/>
        </font>
        <numFmt numFmtId="167" formatCode="#,##0.0"/>
        <fill>
          <patternFill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75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75" start="0" length="0">
      <dxf>
        <numFmt numFmtId="167" formatCode="#,##0.0"/>
        <fill>
          <patternFill patternType="none">
            <bgColor indexed="65"/>
          </patternFill>
        </fill>
      </dxf>
    </rfmt>
  </rrc>
  <rcc rId="1475" sId="1">
    <oc r="G63">
      <f>G64+#REF!</f>
    </oc>
    <nc r="G63">
      <f>G64</f>
    </nc>
  </rcc>
  <rcc rId="1476" sId="1">
    <oc r="H63">
      <f>H64+#REF!</f>
    </oc>
    <nc r="H63">
      <f>H64</f>
    </nc>
  </rcc>
  <rcc rId="1477" sId="1">
    <oc r="I63">
      <f>I64+#REF!</f>
    </oc>
    <nc r="I63">
      <f>I64</f>
    </nc>
  </rcc>
  <rcc rId="1478" sId="1">
    <oc r="J63">
      <f>J64+#REF!</f>
    </oc>
    <nc r="J63">
      <f>J64</f>
    </nc>
  </rcc>
  <rcc rId="1479" sId="1">
    <oc r="K63">
      <f>K64+#REF!</f>
    </oc>
    <nc r="K63">
      <f>K64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175">
    <dxf>
      <fill>
        <patternFill>
          <bgColor rgb="FFFFFF00"/>
        </patternFill>
      </fill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0" sId="1" numFmtId="4">
    <nc r="H62">
      <v>26.1</v>
    </nc>
  </rcc>
  <rfmt sheetId="1" sqref="H62">
    <dxf>
      <alignment horizontal="right" readingOrder="0"/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175">
    <dxf>
      <fill>
        <patternFill>
          <bgColor rgb="FFDAEEF3"/>
        </patternFill>
      </fill>
    </dxf>
  </rfmt>
  <rcc rId="1480" sId="1">
    <oc r="H175">
      <f>-20-1098.8-2017.4-1116.8</f>
    </oc>
    <nc r="H175">
      <f>-20-1098.8-2017.4-1080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1" sId="1" numFmtId="4">
    <oc r="H237">
      <v>0</v>
    </oc>
    <nc r="H237">
      <v>-28.1</v>
    </nc>
  </rcc>
  <rcc rId="1482" sId="1" numFmtId="4">
    <oc r="H251">
      <v>0</v>
    </oc>
    <nc r="H251">
      <v>-36.799999999999997</v>
    </nc>
  </rcc>
  <rcc rId="1483" sId="1" numFmtId="4">
    <nc r="H255">
      <v>3683.5</v>
    </nc>
  </rcc>
  <rcc rId="1484" sId="1" numFmtId="4">
    <oc r="H287">
      <v>0</v>
    </oc>
    <nc r="H287">
      <v>-21.8</v>
    </nc>
  </rcc>
  <rcc rId="1485" sId="1" numFmtId="4">
    <nc r="H291">
      <v>2176.6</v>
    </nc>
  </rcc>
  <rcc rId="1486" sId="1" numFmtId="4">
    <nc r="H241">
      <v>2814.3</v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87" sId="1" ref="A75:XFD75" action="insertRow"/>
  <rrc rId="1488" sId="1" ref="A75:XFD75" action="insertRow"/>
  <rrc rId="1489" sId="1" ref="A75:XFD75" action="insertRow"/>
  <rfmt sheetId="1" sqref="A75:K76">
    <dxf>
      <fill>
        <patternFill patternType="none">
          <bgColor auto="1"/>
        </patternFill>
      </fill>
    </dxf>
  </rfmt>
  <rrc rId="1490" sId="1" ref="A76:XFD76" action="insertRow"/>
  <rrc rId="1491" sId="1" ref="A75:XFD75" action="insertRow"/>
  <rfmt sheetId="1" sqref="A75:K75">
    <dxf>
      <fill>
        <patternFill patternType="none">
          <bgColor auto="1"/>
        </patternFill>
      </fill>
    </dxf>
  </rfmt>
  <rrc rId="1492" sId="1" ref="A76:XFD77" action="insertRow"/>
  <rfmt sheetId="1" sqref="B75" start="0" length="0">
    <dxf>
      <fill>
        <patternFill patternType="solid">
          <bgColor theme="0"/>
        </patternFill>
      </fill>
    </dxf>
  </rfmt>
  <rfmt sheetId="1" sqref="C75" start="0" length="0">
    <dxf>
      <fill>
        <patternFill patternType="solid">
          <bgColor theme="0"/>
        </patternFill>
      </fill>
    </dxf>
  </rfmt>
  <rfmt sheetId="1" sqref="D75" start="0" length="0">
    <dxf>
      <fill>
        <patternFill patternType="solid">
          <bgColor theme="0"/>
        </patternFill>
      </fill>
    </dxf>
  </rfmt>
  <rfmt sheetId="1" sqref="A75" start="0" length="0">
    <dxf>
      <fill>
        <patternFill patternType="solid">
          <bgColor theme="0"/>
        </patternFill>
      </fill>
      <alignment horizontal="left" vertical="center" readingOrder="0"/>
    </dxf>
  </rfmt>
  <rcc rId="1493" sId="1" odxf="1" dxf="1">
    <nc r="A75" t="inlineStr">
      <is>
        <t>Муниципальная  программа "Обеспечение охраны общественного порядка и профилактика правонарушений"</t>
      </is>
    </nc>
    <ndxf>
      <fill>
        <patternFill patternType="none">
          <bgColor indexed="65"/>
        </patternFill>
      </fill>
      <alignment horizontal="justify" vertical="top" readingOrder="0"/>
    </ndxf>
  </rcc>
  <rcc rId="1494" sId="1" odxf="1" dxf="1">
    <nc r="B75" t="inlineStr">
      <is>
        <t>920</t>
      </is>
    </nc>
    <ndxf>
      <fill>
        <patternFill patternType="none">
          <bgColor indexed="65"/>
        </patternFill>
      </fill>
    </ndxf>
  </rcc>
  <rfmt sheetId="1" sqref="C75" start="0" length="0">
    <dxf>
      <fill>
        <patternFill patternType="none">
          <bgColor indexed="65"/>
        </patternFill>
      </fill>
    </dxf>
  </rfmt>
  <rfmt sheetId="1" sqref="D75" start="0" length="0">
    <dxf>
      <fill>
        <patternFill patternType="none">
          <bgColor indexed="65"/>
        </patternFill>
      </fill>
    </dxf>
  </rfmt>
  <rcc rId="1495" sId="1">
    <nc r="E75" t="inlineStr">
      <is>
        <t>10 0 00 00000</t>
      </is>
    </nc>
  </rcc>
  <rcc rId="1496" sId="1">
    <nc r="B76" t="inlineStr">
      <is>
        <t>920</t>
      </is>
    </nc>
  </rcc>
  <rcc rId="1497" sId="1">
    <nc r="E76" t="inlineStr">
      <is>
        <t>10 0 00 00000</t>
      </is>
    </nc>
  </rcc>
  <rcc rId="1498" sId="1">
    <nc r="B77" t="inlineStr">
      <is>
        <t>920</t>
      </is>
    </nc>
  </rcc>
  <rcc rId="1499" sId="1">
    <nc r="E77" t="inlineStr">
      <is>
        <t>10 0 00 00000</t>
      </is>
    </nc>
  </rcc>
  <rcc rId="1500" sId="1">
    <nc r="B78" t="inlineStr">
      <is>
        <t>920</t>
      </is>
    </nc>
  </rcc>
  <rcc rId="1501" sId="1">
    <nc r="E78" t="inlineStr">
      <is>
        <t>10 0 00 00000</t>
      </is>
    </nc>
  </rcc>
  <rcc rId="1502" sId="1">
    <nc r="B79" t="inlineStr">
      <is>
        <t>920</t>
      </is>
    </nc>
  </rcc>
  <rcc rId="1503" sId="1">
    <nc r="E79" t="inlineStr">
      <is>
        <t>10 0 00 00000</t>
      </is>
    </nc>
  </rcc>
  <rcc rId="1504" sId="1">
    <nc r="B80" t="inlineStr">
      <is>
        <t>920</t>
      </is>
    </nc>
  </rcc>
  <rcc rId="1505" sId="1">
    <nc r="E80" t="inlineStr">
      <is>
        <t>10 0 00 00000</t>
      </is>
    </nc>
  </rcc>
  <rcc rId="1506" sId="1">
    <nc r="C75" t="inlineStr">
      <is>
        <t>04</t>
      </is>
    </nc>
  </rcc>
  <rcc rId="1507" sId="1">
    <nc r="D75" t="inlineStr">
      <is>
        <t>09</t>
      </is>
    </nc>
  </rcc>
  <rcc rId="1508" sId="1">
    <nc r="C76" t="inlineStr">
      <is>
        <t>04</t>
      </is>
    </nc>
  </rcc>
  <rcc rId="1509" sId="1">
    <nc r="D76" t="inlineStr">
      <is>
        <t>09</t>
      </is>
    </nc>
  </rcc>
  <rcc rId="1510" sId="1">
    <nc r="C77" t="inlineStr">
      <is>
        <t>04</t>
      </is>
    </nc>
  </rcc>
  <rcc rId="1511" sId="1">
    <nc r="D77" t="inlineStr">
      <is>
        <t>09</t>
      </is>
    </nc>
  </rcc>
  <rcc rId="1512" sId="1">
    <nc r="C78" t="inlineStr">
      <is>
        <t>04</t>
      </is>
    </nc>
  </rcc>
  <rcc rId="1513" sId="1">
    <nc r="D78" t="inlineStr">
      <is>
        <t>09</t>
      </is>
    </nc>
  </rcc>
  <rcc rId="1514" sId="1">
    <nc r="C79" t="inlineStr">
      <is>
        <t>04</t>
      </is>
    </nc>
  </rcc>
  <rcc rId="1515" sId="1">
    <nc r="D79" t="inlineStr">
      <is>
        <t>09</t>
      </is>
    </nc>
  </rcc>
  <rcc rId="1516" sId="1">
    <nc r="C80" t="inlineStr">
      <is>
        <t>04</t>
      </is>
    </nc>
  </rcc>
  <rcc rId="1517" sId="1">
    <nc r="D80" t="inlineStr">
      <is>
        <t>09</t>
      </is>
    </nc>
  </rcc>
  <rcc rId="1518" sId="1">
    <nc r="C81" t="inlineStr">
      <is>
        <t>04</t>
      </is>
    </nc>
  </rcc>
  <rcc rId="1519" sId="1">
    <nc r="D81" t="inlineStr">
      <is>
        <t>09</t>
      </is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4" sId="1">
    <oc r="E76" t="inlineStr">
      <is>
        <t>10 0 00 00000</t>
      </is>
    </oc>
    <nc r="E76" t="inlineStr">
      <is>
        <t>10 3 00 00000</t>
      </is>
    </nc>
  </rcc>
  <rcc rId="1535" sId="1">
    <oc r="E77" t="inlineStr">
      <is>
        <t>10 0 00 00000</t>
      </is>
    </oc>
    <nc r="E77" t="inlineStr">
      <is>
        <t>10 3 11 00000</t>
      </is>
    </nc>
  </rcc>
  <rcc rId="1536" sId="1">
    <oc r="E78" t="inlineStr">
      <is>
        <t>10 0 00 00000</t>
      </is>
    </oc>
    <nc r="E78" t="inlineStr">
      <is>
        <t>10 3 11 10000</t>
      </is>
    </nc>
  </rcc>
  <rcc rId="1537" sId="1">
    <oc r="E79" t="inlineStr">
      <is>
        <t>10 0 00 00000</t>
      </is>
    </oc>
    <nc r="E79" t="inlineStr">
      <is>
        <t>10 3 11 10000</t>
      </is>
    </nc>
  </rcc>
  <rcc rId="1538" sId="1">
    <oc r="E80" t="inlineStr">
      <is>
        <t>10 0 00 00000</t>
      </is>
    </oc>
    <nc r="E80" t="inlineStr">
      <is>
        <t>10 3 11 10000</t>
      </is>
    </nc>
  </rcc>
  <rcc rId="1539" sId="1">
    <nc r="E81" t="inlineStr">
      <is>
        <t>10 3 11 10000</t>
      </is>
    </nc>
  </rcc>
  <rcc rId="1540" sId="1" odxf="1" dxf="1">
    <nc r="F79" t="inlineStr">
      <is>
        <t>200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41" sId="1" odxf="1" dxf="1">
    <nc r="F80" t="inlineStr">
      <is>
        <t>240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42" sId="1">
    <nc r="F81" t="inlineStr">
      <is>
        <t>244</t>
      </is>
    </nc>
  </rcc>
  <rcc rId="1543" sId="1">
    <nc r="A79" t="inlineStr">
      <is>
        <t>Закупка товаров, работ и услуг для обеспечения государственных (муниципальных) нужд</t>
      </is>
    </nc>
  </rcc>
  <rcc rId="1544" sId="1" odxf="1" dxf="1">
    <nc r="A80" t="inlineStr">
      <is>
        <t>Иные закупки товаров, работ и услуг для обеспечения государственных (муниципальных) нужд</t>
      </is>
    </nc>
    <odxf/>
    <ndxf/>
  </rcc>
  <rcc rId="1545" sId="1">
    <nc r="A81" t="inlineStr">
      <is>
        <t>Прочая закупка товаров, работ и услуг</t>
      </is>
    </nc>
  </rcc>
  <rfmt sheetId="1" xfDxf="1" sqref="A78" start="0" length="0">
    <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546" sId="1">
    <nc r="A78" t="inlineStr">
      <is>
        <t>Проведение мероприятий, направленных на профилактику преступлений экстремистского и террористического характера</t>
      </is>
    </nc>
  </rcc>
  <rcc rId="1547" sId="1">
    <nc r="A77" t="inlineStr">
      <is>
        <t>Проведение мероприятий, направленных на профилактику преступлений экстремистского и террористического характера</t>
      </is>
    </nc>
  </rcc>
  <rcc rId="1548" sId="1" xfDxf="1" dxf="1">
    <nc r="A76" t="inlineStr">
      <is>
        <t>Профилактика терроризма и экстремизма</t>
      </is>
    </nc>
    <n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549" sId="1">
    <nc r="I81">
      <f>G81+H81</f>
    </nc>
  </rcc>
  <rcc rId="1550" sId="1">
    <nc r="G75">
      <f>G76</f>
    </nc>
  </rcc>
  <rcc rId="1551" sId="1">
    <nc r="G76">
      <f>G77</f>
    </nc>
  </rcc>
  <rcc rId="1552" sId="1">
    <nc r="G77">
      <f>G78</f>
    </nc>
  </rcc>
  <rcc rId="1553" sId="1">
    <nc r="G78">
      <f>G79</f>
    </nc>
  </rcc>
  <rcc rId="1554" sId="1">
    <nc r="G79">
      <f>G80</f>
    </nc>
  </rcc>
  <rcc rId="1555" sId="1">
    <nc r="G80">
      <f>G81</f>
    </nc>
  </rcc>
  <rcc rId="1556" sId="1" odxf="1" dxf="1">
    <nc r="H75">
      <f>H76</f>
    </nc>
    <odxf>
      <alignment horizontal="general" readingOrder="0"/>
    </odxf>
    <ndxf>
      <alignment horizontal="right" readingOrder="0"/>
    </ndxf>
  </rcc>
  <rcc rId="1557" sId="1">
    <nc r="I75">
      <f>I76</f>
    </nc>
  </rcc>
  <rcc rId="1558" sId="1">
    <nc r="J75">
      <f>J76</f>
    </nc>
  </rcc>
  <rcc rId="1559" sId="1">
    <nc r="K75">
      <f>K76</f>
    </nc>
  </rcc>
  <rcc rId="1560" sId="1" odxf="1" dxf="1">
    <nc r="H76">
      <f>H77</f>
    </nc>
    <odxf>
      <alignment horizontal="general" readingOrder="0"/>
    </odxf>
    <ndxf>
      <alignment horizontal="right" readingOrder="0"/>
    </ndxf>
  </rcc>
  <rcc rId="1561" sId="1">
    <nc r="I76">
      <f>I77</f>
    </nc>
  </rcc>
  <rcc rId="1562" sId="1">
    <nc r="J76">
      <f>J77</f>
    </nc>
  </rcc>
  <rcc rId="1563" sId="1">
    <nc r="K76">
      <f>K77</f>
    </nc>
  </rcc>
  <rcc rId="1564" sId="1" odxf="1" dxf="1">
    <nc r="H77">
      <f>H78</f>
    </nc>
    <odxf>
      <alignment horizontal="general" readingOrder="0"/>
    </odxf>
    <ndxf>
      <alignment horizontal="right" readingOrder="0"/>
    </ndxf>
  </rcc>
  <rcc rId="1565" sId="1">
    <nc r="I77">
      <f>I78</f>
    </nc>
  </rcc>
  <rcc rId="1566" sId="1">
    <nc r="J77">
      <f>J78</f>
    </nc>
  </rcc>
  <rcc rId="1567" sId="1">
    <nc r="K77">
      <f>K78</f>
    </nc>
  </rcc>
  <rcc rId="1568" sId="1" odxf="1" dxf="1">
    <nc r="H78">
      <f>H79</f>
    </nc>
    <odxf>
      <alignment horizontal="general" readingOrder="0"/>
    </odxf>
    <ndxf>
      <alignment horizontal="right" readingOrder="0"/>
    </ndxf>
  </rcc>
  <rcc rId="1569" sId="1">
    <nc r="I78">
      <f>I79</f>
    </nc>
  </rcc>
  <rcc rId="1570" sId="1">
    <nc r="J78">
      <f>J79</f>
    </nc>
  </rcc>
  <rcc rId="1571" sId="1">
    <nc r="K78">
      <f>K79</f>
    </nc>
  </rcc>
  <rcc rId="1572" sId="1" odxf="1" dxf="1">
    <nc r="H79">
      <f>H80</f>
    </nc>
    <odxf>
      <alignment horizontal="general" readingOrder="0"/>
    </odxf>
    <ndxf>
      <alignment horizontal="right" readingOrder="0"/>
    </ndxf>
  </rcc>
  <rcc rId="1573" sId="1">
    <nc r="I79">
      <f>I80</f>
    </nc>
  </rcc>
  <rcc rId="1574" sId="1">
    <nc r="J79">
      <f>J80</f>
    </nc>
  </rcc>
  <rcc rId="1575" sId="1">
    <nc r="K79">
      <f>K80</f>
    </nc>
  </rcc>
  <rcc rId="1576" sId="1" odxf="1" dxf="1">
    <nc r="H80">
      <f>H81</f>
    </nc>
    <odxf>
      <alignment horizontal="general" readingOrder="0"/>
    </odxf>
    <ndxf>
      <alignment horizontal="right" readingOrder="0"/>
    </ndxf>
  </rcc>
  <rcc rId="1577" sId="1">
    <nc r="I80">
      <f>I81</f>
    </nc>
  </rcc>
  <rcc rId="1578" sId="1">
    <nc r="J80">
      <f>J81</f>
    </nc>
  </rcc>
  <rcc rId="1579" sId="1">
    <nc r="K80">
      <f>K81</f>
    </nc>
  </rcc>
  <rcc rId="1580" sId="1" numFmtId="4">
    <nc r="H81">
      <v>125</v>
    </nc>
  </rcc>
  <rcc rId="1581" sId="1">
    <oc r="G63">
      <f>G64</f>
    </oc>
    <nc r="G63">
      <f>G64+G75</f>
    </nc>
  </rcc>
  <rcc rId="1582" sId="1">
    <oc r="H63">
      <f>H64</f>
    </oc>
    <nc r="H63">
      <f>H64+H75</f>
    </nc>
  </rcc>
  <rcc rId="1583" sId="1">
    <oc r="I63">
      <f>I64</f>
    </oc>
    <nc r="I63">
      <f>I64+I75</f>
    </nc>
  </rcc>
  <rcc rId="1584" sId="1">
    <oc r="J63">
      <f>J64</f>
    </oc>
    <nc r="J63">
      <f>J64+J75</f>
    </nc>
  </rcc>
  <rcc rId="1585" sId="1">
    <oc r="K63">
      <f>K64</f>
    </oc>
    <nc r="K63">
      <f>K64+K75</f>
    </nc>
  </rcc>
  <rcc rId="1586" sId="1">
    <oc r="H31">
      <v>1080</v>
    </oc>
    <nc r="H31">
      <f>1080+2500</f>
    </nc>
  </rcc>
  <rcc rId="1587" sId="1" numFmtId="4">
    <oc r="H173">
      <v>0</v>
    </oc>
    <nc r="H173">
      <v>4377.1000000000004</v>
    </nc>
  </rcc>
  <rcc rId="1588" sId="1">
    <oc r="H194">
      <f>-26.1-461.6-2000+2017.4</f>
    </oc>
    <nc r="H194">
      <f>-26.1-461.6-2000+2017.4+2908.1</f>
    </nc>
  </rcc>
  <rcv guid="{C0DCEFD6-4378-4196-8A52-BBAE8937CBA3}" action="delete"/>
  <rdn rId="0" localSheetId="1" customView="1" name="Z_C0DCEFD6_4378_4196_8A52_BBAE8937CBA3_.wvu.PrintArea" hidden="1" oldHidden="1">
    <formula>'2024-2026 год'!$A$1:$K$303</formula>
    <oldFormula>'2024-2026 год'!$A$1:$K$303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год'!$A$12:$F$303</formula>
    <oldFormula>'2024-2026 год'!$A$12:$F$303</oldFormula>
  </rdn>
  <rcv guid="{C0DCEFD6-4378-4196-8A52-BBAE8937CBA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G81">
      <v>0</v>
    </nc>
  </rcc>
  <rcc rId="1593" sId="1" numFmtId="4">
    <nc r="J81">
      <v>0</v>
    </nc>
  </rcc>
  <rcc rId="1594" sId="1" numFmtId="4">
    <nc r="K81">
      <v>0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A142" start="0" length="0">
    <dxf>
      <font>
        <sz val="13"/>
        <color auto="1"/>
        <name val="Times New Roman"/>
        <family val="1"/>
        <charset val="204"/>
        <scheme val="none"/>
      </font>
      <alignment horizontal="justify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595" sId="1" numFmtId="4">
    <nc r="H233">
      <v>-16</v>
    </nc>
  </rcc>
  <rcc rId="1596" sId="1">
    <oc r="H194">
      <f>-26.1-461.6-2000+2017.4+2908.1</f>
    </oc>
    <nc r="H194">
      <f>-26.1-461.6-2000+2017.4+2908.1+16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7" sId="1" numFmtId="4">
    <oc r="H248">
      <v>2814.3</v>
    </oc>
    <nc r="H248">
      <v>2814.4</v>
    </nc>
  </rcc>
  <rcc rId="1598" sId="1" numFmtId="4">
    <oc r="H298">
      <v>2176.6</v>
    </oc>
    <nc r="H298">
      <v>2176.5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9" sId="1">
    <oc r="F3" t="inlineStr">
      <is>
        <t xml:space="preserve">от  сентября 2024 года № </t>
      </is>
    </oc>
    <nc r="F3" t="inlineStr">
      <is>
        <t xml:space="preserve">от  ноября 2024 года № </t>
      </is>
    </nc>
  </rcc>
  <rcv guid="{4CB36178-0A6F-447C-83EC-B61FCF745B34}" action="delete"/>
  <rdn rId="0" localSheetId="1" customView="1" name="Z_4CB36178_0A6F_447C_83EC_B61FCF745B34_.wvu.PrintArea" hidden="1" oldHidden="1">
    <formula>'2024-2026 год'!$A$1:$K$303</formula>
    <oldFormula>'2024-2026 год'!$A$1:$K$303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 numFmtId="4">
    <oc r="I13">
      <v>7</v>
    </oc>
    <nc r="I13">
      <v>9</v>
    </nc>
  </rcc>
  <rcc rId="1604" sId="1" numFmtId="4">
    <oc r="J13">
      <v>8</v>
    </oc>
    <nc r="J13">
      <v>10</v>
    </nc>
  </rcc>
  <rcc rId="1605" sId="1" numFmtId="4">
    <oc r="K13">
      <v>9</v>
    </oc>
    <nc r="K13">
      <v>11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4" start="0" length="0">
    <dxf>
      <font>
        <b/>
        <sz val="12"/>
        <color indexed="8"/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304" start="0" length="0">
    <dxf>
      <font>
        <b/>
        <sz val="12"/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304" start="0" length="0">
    <dxf>
      <font>
        <sz val="12"/>
        <color indexed="8"/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304" start="0" length="0">
    <dxf>
      <font>
        <sz val="12"/>
        <color rgb="FFFF0000"/>
        <name val="Times New Roman"/>
        <scheme val="none"/>
      </font>
      <numFmt numFmtId="30" formatCode="@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E304" start="0" length="0">
    <dxf>
      <font>
        <b/>
        <sz val="12"/>
        <color indexed="8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F304" start="0" length="0">
    <dxf>
      <font>
        <b/>
        <sz val="12"/>
        <color indexed="8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G304" start="0" length="0">
    <dxf>
      <font>
        <b/>
        <sz val="12"/>
        <color indexed="8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04" start="0" length="0">
    <dxf>
      <font>
        <b/>
        <sz val="12"/>
        <color indexed="8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04" start="0" length="0">
    <dxf>
      <font>
        <b/>
        <sz val="12"/>
        <color indexed="8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06" sId="1" odxf="1" dxf="1">
    <nc r="A304" t="inlineStr">
      <is>
        <t>Комитет по управлению муниципальной собственностью муниципального района "Печора"</t>
      </is>
    </nc>
    <ndxf>
      <font>
        <sz val="13"/>
        <color indexed="8"/>
        <name val="Times New Roman"/>
        <scheme val="none"/>
      </font>
      <fill>
        <patternFill>
          <bgColor indexed="13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07" sId="1" odxf="1" dxf="1">
    <nc r="B304" t="inlineStr">
      <is>
        <t>963</t>
      </is>
    </nc>
    <ndxf>
      <font>
        <sz val="13"/>
        <name val="Times New Roman"/>
        <scheme val="none"/>
      </font>
      <fill>
        <patternFill>
          <bgColor indexed="13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C304" start="0" length="0">
    <dxf>
      <font>
        <b/>
        <sz val="13"/>
        <color indexed="8"/>
        <name val="Times New Roman"/>
        <scheme val="none"/>
      </font>
      <numFmt numFmtId="164" formatCode="00"/>
      <fill>
        <patternFill>
          <bgColor indexed="13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4" start="0" length="0">
    <dxf>
      <font>
        <b/>
        <sz val="13"/>
        <color rgb="FFFF0000"/>
        <name val="Times New Roman"/>
        <scheme val="none"/>
      </font>
      <numFmt numFmtId="164" formatCode="00"/>
      <fill>
        <patternFill>
          <bgColor indexed="13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4" start="0" length="0">
    <dxf>
      <font>
        <sz val="13"/>
        <color indexed="8"/>
        <name val="Times New Roman"/>
        <scheme val="none"/>
      </font>
      <numFmt numFmtId="30" formatCode="@"/>
      <fill>
        <patternFill>
          <bgColor indexed="13"/>
        </patternFill>
      </fill>
      <alignment horizont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4" start="0" length="0">
    <dxf>
      <font>
        <sz val="13"/>
        <color indexed="8"/>
        <name val="Times New Roman"/>
        <scheme val="none"/>
      </font>
      <numFmt numFmtId="30" formatCode="@"/>
      <fill>
        <patternFill>
          <bgColor indexed="13"/>
        </patternFill>
      </fill>
      <alignment horizont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4" start="0" length="0">
    <dxf>
      <font>
        <sz val="13"/>
        <color indexed="8"/>
        <name val="Times New Roman"/>
        <scheme val="none"/>
      </font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04" start="0" length="0">
    <dxf>
      <font>
        <sz val="13"/>
        <color indexed="8"/>
        <name val="Times New Roman"/>
        <scheme val="none"/>
      </font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04" start="0" length="0">
    <dxf>
      <font>
        <sz val="13"/>
        <color indexed="8"/>
        <name val="Times New Roman"/>
        <scheme val="none"/>
      </font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04" start="0" length="0">
    <dxf>
      <font>
        <b/>
        <sz val="13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04" start="0" length="0">
    <dxf>
      <font>
        <b/>
        <sz val="13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05" start="0" length="0">
    <dxf>
      <font>
        <b/>
        <sz val="13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05" start="0" length="0">
    <dxf>
      <font>
        <b/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05" start="0" length="0">
    <dxf>
      <font>
        <b/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5" start="0" length="0">
    <dxf>
      <font>
        <b/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5" start="0" length="0">
    <dxf>
      <font>
        <b/>
        <sz val="13"/>
        <name val="Times New Roman"/>
        <scheme val="none"/>
      </font>
      <numFmt numFmtId="166" formatCode="000\ 00\ 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5" start="0" length="0">
    <dxf>
      <font>
        <b/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5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05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05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05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05" start="0" length="0">
    <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06" start="0" length="0">
    <dxf>
      <font>
        <sz val="13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06" start="0" length="0">
    <dxf>
      <font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06" start="0" length="0">
    <dxf>
      <font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6" start="0" length="0">
    <dxf>
      <font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6" start="0" length="0">
    <dxf>
      <font>
        <sz val="13"/>
        <name val="Times New Roman"/>
        <scheme val="none"/>
      </font>
      <numFmt numFmtId="166" formatCode="000\ 00\ 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6" start="0" length="0">
    <dxf>
      <font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0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0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0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0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07" start="0" length="0">
    <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07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07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7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7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7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7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07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07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07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07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08" start="0" length="0">
    <dxf>
      <font>
        <sz val="13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08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08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8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8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8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0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0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0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0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09" start="0" length="0">
    <dxf>
      <font>
        <sz val="13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09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09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09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09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09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09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08" sId="1" odxf="1" dxf="1">
    <nc r="H309">
      <f>H310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09" sId="1" odxf="1" dxf="1">
    <nc r="I309">
      <f>I310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0" sId="1" odxf="1" dxf="1">
    <nc r="J309">
      <f>J310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1" sId="1" odxf="1" dxf="1">
    <nc r="K309">
      <f>K310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310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10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10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10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10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10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12" sId="1" odxf="1" dxf="1">
    <nc r="G310">
      <f>G312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3" sId="1" odxf="1" dxf="1">
    <nc r="H310">
      <f>H312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4" sId="1" odxf="1" dxf="1">
    <nc r="I310">
      <f>I312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5" sId="1" odxf="1" dxf="1">
    <nc r="J310">
      <f>J312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6" sId="1" odxf="1" dxf="1">
    <nc r="K310">
      <f>K312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311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11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11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11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11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11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17" sId="1" odxf="1" dxf="1">
    <nc r="G311">
      <f>G312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8" sId="1" odxf="1" dxf="1">
    <nc r="H311">
      <f>H312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19" sId="1" odxf="1" dxf="1">
    <nc r="I311">
      <f>I312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0" sId="1" odxf="1" dxf="1">
    <nc r="J311">
      <f>J312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1" sId="1" odxf="1" dxf="1">
    <nc r="K311">
      <f>K312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312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12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12" start="0" length="0">
    <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12" start="0" length="0">
    <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12" start="0" length="0">
    <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12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12" start="0" length="0">
    <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12" start="0" length="0">
    <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22" sId="1" odxf="1" dxf="1">
    <nc r="I312">
      <f>G312+H312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J312" start="0" length="0">
    <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12" start="0" length="0">
    <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23" sId="1" odxf="1" dxf="1">
    <nc r="A313" t="inlineStr">
      <is>
        <t>КУЛЬТУРА, КИНЕМАТОГРАФИЯ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4" sId="1" odxf="1" dxf="1" numFmtId="4">
    <nc r="B313">
      <v>956</v>
    </nc>
    <odxf>
      <font>
        <b val="0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5" sId="1" odxf="1" dxf="1" numFmtId="4">
    <nc r="C313">
      <v>8</v>
    </nc>
    <odxf>
      <font>
        <b val="0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6" sId="1" odxf="1" dxf="1">
    <nc r="D313" t="inlineStr">
      <is>
        <t>00</t>
      </is>
    </nc>
    <odxf>
      <font>
        <b val="0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E313" start="0" length="0">
    <dxf>
      <font>
        <b/>
        <sz val="13"/>
        <name val="Times New Roman"/>
        <scheme val="none"/>
      </font>
      <numFmt numFmtId="166" formatCode="000\ 00\ 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13" start="0" length="0">
    <dxf>
      <font>
        <b/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27" sId="1" odxf="1" dxf="1">
    <nc r="G313">
      <f>G314+G354</f>
    </nc>
    <odxf>
      <font>
        <b val="0"/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8" sId="1" odxf="1" dxf="1">
    <nc r="H313">
      <f>H314+H354</f>
    </nc>
    <odxf>
      <font>
        <b val="0"/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29" sId="1" odxf="1" dxf="1">
    <nc r="I313">
      <f>I314+I354</f>
    </nc>
    <odxf>
      <font>
        <b val="0"/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0" sId="1" odxf="1" dxf="1">
    <nc r="J313">
      <f>J314+J354</f>
    </nc>
    <odxf>
      <font>
        <b val="0"/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1" sId="1" odxf="1" dxf="1">
    <nc r="K313">
      <f>K314+K354</f>
    </nc>
    <odxf>
      <font>
        <b val="0"/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2" sId="1" odxf="1" dxf="1">
    <nc r="A314" t="inlineStr">
      <is>
        <t xml:space="preserve">Культура </t>
      </is>
    </nc>
    <odxf>
      <font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3" sId="1" odxf="1" dxf="1" numFmtId="4">
    <nc r="B314">
      <v>956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4" sId="1" odxf="1" dxf="1" numFmtId="4">
    <nc r="C314">
      <v>8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5" sId="1" odxf="1" dxf="1" numFmtId="4">
    <nc r="D314">
      <v>1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E314" start="0" length="0">
    <dxf>
      <font>
        <sz val="13"/>
        <name val="Times New Roman"/>
        <scheme val="none"/>
      </font>
      <numFmt numFmtId="166" formatCode="000\ 00\ 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14" start="0" length="0">
    <dxf>
      <font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36" sId="1" odxf="1" dxf="1">
    <nc r="G314">
      <f>G315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7" sId="1" odxf="1" dxf="1">
    <nc r="H314">
      <f>H315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8" sId="1" odxf="1" dxf="1">
    <nc r="I314">
      <f>I315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39" sId="1" odxf="1" dxf="1">
    <nc r="J314">
      <f>J315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0" sId="1" odxf="1" dxf="1">
    <nc r="K314">
      <f>K315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1" sId="1" odxf="1" dxf="1">
    <nc r="A315" t="inlineStr">
      <is>
        <t>Муниципальная программа "Развитие культуры и туризма"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2" sId="1" odxf="1" dxf="1">
    <nc r="B315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3" sId="1" odxf="1" dxf="1" numFmtId="4">
    <nc r="C315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4" sId="1" odxf="1" dxf="1" numFmtId="4">
    <nc r="D315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5" sId="1" odxf="1" dxf="1">
    <nc r="E315" t="inlineStr">
      <is>
        <t>05 0 00 00000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315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46" sId="1" odxf="1" dxf="1">
    <nc r="G315">
      <f>G316+G330+G339+G344+G349+G325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7" sId="1" odxf="1" dxf="1">
    <nc r="H315">
      <f>H316+H330+H339+H344+H349+H325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8" sId="1" odxf="1" dxf="1">
    <nc r="I315">
      <f>I316+I330+I339+I344+I349+I325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49" sId="1" odxf="1" dxf="1">
    <nc r="J315">
      <f>J316+J330+J339+J344+J349+J325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0" sId="1" odxf="1" dxf="1">
    <nc r="K315">
      <f>K316+K330+K339+K344+K349+K325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1" sId="1" odxf="1" dxf="1">
    <nc r="A316" t="inlineStr">
      <is>
        <t>Оказание муниципальных услуг (выполнение работ) музеями и библиотеками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2" sId="1" odxf="1" dxf="1">
    <nc r="B316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3" sId="1" odxf="1" dxf="1" numFmtId="4">
    <nc r="C316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4" sId="1" odxf="1" dxf="1" numFmtId="4">
    <nc r="D316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5" sId="1" odxf="1" dxf="1">
    <nc r="E316" t="inlineStr">
      <is>
        <t>05 0 11 00000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316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56" sId="1" odxf="1" dxf="1">
    <nc r="G316">
      <f>G317+G321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7" sId="1" odxf="1" dxf="1">
    <nc r="H316">
      <f>H317+H321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8" sId="1" odxf="1" dxf="1">
    <nc r="I316">
      <f>I317+I321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59" sId="1" odxf="1" dxf="1">
    <nc r="J316">
      <f>J317+J321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0" sId="1" odxf="1" dxf="1">
    <nc r="K316">
      <f>K317+K321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1" sId="1" odxf="1" dxf="1">
    <nc r="A317" t="inlineStr">
      <is>
        <t>Оказание муниципальных услуг (выполнение работ) музеями и библиотеками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2" sId="1" odxf="1" dxf="1">
    <nc r="B317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3" sId="1" odxf="1" dxf="1" numFmtId="4">
    <nc r="C317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4" sId="1" odxf="1" dxf="1" numFmtId="4">
    <nc r="D317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5" sId="1" odxf="1" dxf="1">
    <nc r="E317" t="inlineStr">
      <is>
        <t>05 0 11 10000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317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666" sId="1" odxf="1" dxf="1">
    <nc r="G317">
      <f>G318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7" sId="1" odxf="1" dxf="1">
    <nc r="H317">
      <f>H318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8" sId="1" odxf="1" dxf="1">
    <nc r="I317">
      <f>I318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69" sId="1" odxf="1" dxf="1">
    <nc r="J317">
      <f>J318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0" sId="1" odxf="1" dxf="1">
    <nc r="K317">
      <f>K318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1" sId="1" odxf="1" dxf="1">
    <nc r="A318" t="inlineStr">
      <is>
        <t>Предоставление субсидий бюджетным, автономным учреждениям и иным некоммерческим организациям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2" sId="1" odxf="1" dxf="1">
    <nc r="B318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3" sId="1" odxf="1" dxf="1" numFmtId="4">
    <nc r="C318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4" sId="1" odxf="1" dxf="1" numFmtId="4">
    <nc r="D318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5" sId="1" odxf="1" dxf="1">
    <nc r="E318" t="inlineStr">
      <is>
        <t>05 0 11 10000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6" sId="1" odxf="1" dxf="1">
    <nc r="F318" t="inlineStr">
      <is>
        <t>600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7" sId="1" odxf="1" dxf="1">
    <nc r="G318">
      <f>G320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8" sId="1" odxf="1" dxf="1">
    <nc r="H318">
      <f>H320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79" sId="1" odxf="1" dxf="1">
    <nc r="I318">
      <f>I320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0" sId="1" odxf="1" dxf="1">
    <nc r="J318">
      <f>J320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1" sId="1" odxf="1" dxf="1">
    <nc r="K318">
      <f>K320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2" sId="1" odxf="1" dxf="1">
    <nc r="A319" t="inlineStr">
      <is>
        <t>Субсидии бюджетным учреждениям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3" sId="1" odxf="1" dxf="1">
    <nc r="B319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4" sId="1" odxf="1" dxf="1" numFmtId="4">
    <nc r="C319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5" sId="1" odxf="1" dxf="1" numFmtId="4">
    <nc r="D319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6" sId="1" odxf="1" dxf="1">
    <nc r="E319" t="inlineStr">
      <is>
        <t>05 0 11 10000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7" sId="1" odxf="1" dxf="1">
    <nc r="F319" t="inlineStr">
      <is>
        <t>610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8" sId="1" odxf="1" dxf="1">
    <nc r="G319">
      <f>G320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89" sId="1" odxf="1" dxf="1">
    <nc r="H319">
      <f>H320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0" sId="1" odxf="1" dxf="1">
    <nc r="I319">
      <f>I320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1" sId="1" odxf="1" dxf="1">
    <nc r="J319">
      <f>J320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2" sId="1" odxf="1" dxf="1">
    <nc r="K319">
      <f>K320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3" sId="1" odxf="1" dxf="1">
    <nc r="A32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4" sId="1" odxf="1" dxf="1">
    <nc r="B320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5" sId="1" odxf="1" dxf="1" numFmtId="4">
    <nc r="C320">
      <v>8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6" sId="1" odxf="1" dxf="1" numFmtId="4">
    <nc r="D320">
      <v>1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7" sId="1" odxf="1" dxf="1">
    <nc r="E320" t="inlineStr">
      <is>
        <t>05 0 11 10000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8" sId="1" odxf="1" dxf="1">
    <nc r="F320" t="inlineStr">
      <is>
        <t>611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99" sId="1" odxf="1" dxf="1" numFmtId="4">
    <nc r="G320">
      <v>10673.1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00" sId="1" odxf="1" dxf="1" numFmtId="4">
    <nc r="H320">
      <v>-28.1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01" sId="1" odxf="1" dxf="1">
    <nc r="I320">
      <f>G320+H320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02" sId="1" odxf="1" dxf="1">
    <nc r="J320">
      <f>9996.1-8.2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03" sId="1" odxf="1" dxf="1">
    <nc r="K320">
      <f>10007.1-8.2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rc rId="1704" sId="1" ref="A313:XFD313" action="deleteRow">
    <undo index="1" exp="ref" v="1" dr="K313" r="K308" sId="1"/>
    <undo index="1" exp="ref" v="1" dr="J313" r="J308" sId="1"/>
    <undo index="1" exp="ref" v="1" dr="I313" r="I308" sId="1"/>
    <undo index="1" exp="ref" v="1" dr="H313" r="H308" sId="1"/>
    <undo index="1" exp="ref" v="1" dr="G313" r="G308" sId="1"/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КУЛЬТУРА, КИНЕМАТОГРАФИЯ</t>
        </is>
      </nc>
      <ndxf>
        <font>
          <b/>
          <sz val="13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B313">
        <v>956</v>
      </nc>
      <ndxf>
        <font>
          <b/>
          <sz val="13"/>
          <name val="Times New Roman"/>
          <scheme val="none"/>
        </font>
        <numFmt numFmtId="165" formatCode="0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b/>
          <sz val="13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313" t="inlineStr">
        <is>
          <t>00</t>
        </is>
      </nc>
      <ndxf>
        <font>
          <b/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313" start="0" length="0">
      <dxf>
        <font>
          <b/>
          <sz val="13"/>
          <name val="Times New Roman"/>
          <scheme val="none"/>
        </font>
        <numFmt numFmtId="166" formatCode="000\ 00\ 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13" start="0" length="0">
      <dxf>
        <font>
          <b/>
          <sz val="13"/>
          <name val="Times New Roman"/>
          <scheme val="none"/>
        </font>
        <numFmt numFmtId="165" formatCode="0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313">
        <f>G314+G354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H314+H354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I314+I354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J314+J354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K314+K354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05" sId="1" ref="A313:XFD313" action="deleteRow"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 xml:space="preserve">Культура </t>
        </is>
      </nc>
      <ndxf>
        <font>
          <sz val="13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B313">
        <v>956</v>
      </nc>
      <ndxf>
        <font>
          <sz val="13"/>
          <name val="Times New Roman"/>
          <scheme val="none"/>
        </font>
        <numFmt numFmtId="165" formatCode="0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313" start="0" length="0">
      <dxf>
        <font>
          <sz val="13"/>
          <name val="Times New Roman"/>
          <scheme val="none"/>
        </font>
        <numFmt numFmtId="166" formatCode="000\ 00\ 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13" start="0" length="0">
      <dxf>
        <font>
          <sz val="13"/>
          <name val="Times New Roman"/>
          <scheme val="none"/>
        </font>
        <numFmt numFmtId="165" formatCode="0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313">
        <f>G314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06" sId="1" ref="A313:XFD313" action="deleteRow"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Муниципальная программа "Развитие культуры и туризма"</t>
        </is>
      </nc>
      <n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05 0 00 00000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313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313">
        <f>G314+G328+G337+G342+G347+G323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H314+H328+H337+H342+H347+H323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I314+I328+I337+I342+I347+I323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J314+J328+J337+J342+J347+J323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K314+K328+K337+K342+K347+K323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07" sId="1" ref="A313:XFD313" action="deleteRow"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Оказание муниципальных услуг (выполнение работ) музеями и библиотеками</t>
        </is>
      </nc>
      <ndxf>
        <font>
          <sz val="13"/>
          <name val="Times New Roman"/>
          <scheme val="none"/>
        </font>
        <numFmt numFmtId="30" formatCode="@"/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05 0 11 00000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313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313">
        <f>G314+G318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H314+H318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I314+I318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J314+J318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K314+K318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08" sId="1" ref="A313:XFD313" action="deleteRow">
    <undo index="9" exp="ref" v="1" dr="K313" r="K307" sId="1"/>
    <undo index="9" exp="ref" v="1" dr="J313" r="J307" sId="1"/>
    <undo index="9" exp="ref" v="1" dr="I313" r="I307" sId="1"/>
    <undo index="9" exp="ref" v="1" dr="H313" r="H307" sId="1"/>
    <undo index="9" exp="ref" v="1" dr="G313" r="G307" sId="1"/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Оказание муниципальных услуг (выполнение работ) музеями и библиотеками</t>
        </is>
      </nc>
      <ndxf>
        <font>
          <sz val="13"/>
          <name val="Times New Roman"/>
          <scheme val="none"/>
        </font>
        <numFmt numFmtId="30" formatCode="@"/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05 0 11 10000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313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313">
        <f>G314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09" sId="1" ref="A313:XFD313" action="deleteRow"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05 0 11 10000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313" t="inlineStr">
        <is>
          <t>600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13">
        <f>G315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10" sId="1" ref="A313:XFD313" action="deleteRow"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Субсидии бюджетным учреждениям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05 0 11 10000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313" t="inlineStr">
        <is>
          <t>610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13">
        <f>G314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3">
        <f>H314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I314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J314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K314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711" sId="1" ref="A313:XFD313" action="deleteRow">
    <undo index="0" exp="area" ref3D="1" dr="$A$1:$K$313" dn="Область_печати" sId="1"/>
    <rfmt sheetId="1" xfDxf="1" sqref="A313:XFD313" start="0" length="0">
      <dxf>
        <font>
          <name val="Times New Roman"/>
          <scheme val="none"/>
        </font>
      </dxf>
    </rfmt>
    <rcc rId="0" sId="1" dxf="1">
      <nc r="A31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3" t="inlineStr">
        <is>
          <t>956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13">
        <v>8</v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13">
        <v>1</v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13" t="inlineStr">
        <is>
          <t>05 0 11 10000</t>
        </is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313" t="inlineStr">
        <is>
          <t>611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313">
        <v>10673.1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313">
        <v>-28.1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3">
        <f>G313+H313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3">
        <f>9996.1-8.2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3">
        <f>10007.1-8.2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712" sId="1">
    <nc r="G308">
      <f>G309</f>
    </nc>
  </rcc>
  <rcc rId="1713" sId="1">
    <nc r="H306">
      <f>H307</f>
    </nc>
  </rcc>
  <rcc rId="1714" sId="1">
    <nc r="I306">
      <f>I307</f>
    </nc>
  </rcc>
  <rcc rId="1715" sId="1">
    <nc r="J306">
      <f>J307</f>
    </nc>
  </rcc>
  <rcc rId="1716" sId="1">
    <nc r="K306">
      <f>K307</f>
    </nc>
  </rcc>
  <rcc rId="1717" sId="1">
    <nc r="H308">
      <f>H309</f>
    </nc>
  </rcc>
  <rcc rId="1718" sId="1">
    <nc r="I308">
      <f>I309</f>
    </nc>
  </rcc>
  <rcc rId="1719" sId="1">
    <nc r="J308">
      <f>J309</f>
    </nc>
  </rcc>
  <rcc rId="1720" sId="1">
    <nc r="K308">
      <f>K309</f>
    </nc>
  </rcc>
  <rcc rId="1721" sId="1" numFmtId="4">
    <nc r="B305">
      <v>963</v>
    </nc>
  </rcc>
  <rcc rId="1722" sId="1" numFmtId="4">
    <nc r="B306">
      <v>963</v>
    </nc>
  </rcc>
  <rcc rId="1723" sId="1" odxf="1" dxf="1" numFmtId="4">
    <nc r="B307">
      <v>963</v>
    </nc>
    <ndxf>
      <numFmt numFmtId="165" formatCode="000"/>
      <fill>
        <patternFill patternType="solid">
          <bgColor theme="0"/>
        </patternFill>
      </fill>
    </ndxf>
  </rcc>
  <rcc rId="1724" sId="1" odxf="1" dxf="1" numFmtId="4">
    <nc r="B308">
      <v>963</v>
    </nc>
    <ndxf>
      <numFmt numFmtId="165" formatCode="000"/>
      <fill>
        <patternFill patternType="solid">
          <bgColor theme="0"/>
        </patternFill>
      </fill>
    </ndxf>
  </rcc>
  <rcc rId="1725" sId="1" odxf="1" dxf="1" numFmtId="4">
    <nc r="B309">
      <v>963</v>
    </nc>
    <ndxf>
      <numFmt numFmtId="165" formatCode="000"/>
      <fill>
        <patternFill patternType="solid">
          <bgColor theme="0"/>
        </patternFill>
      </fill>
    </ndxf>
  </rcc>
  <rcc rId="1726" sId="1" odxf="1" dxf="1" numFmtId="4">
    <nc r="B310">
      <v>963</v>
    </nc>
    <ndxf>
      <numFmt numFmtId="165" formatCode="000"/>
    </ndxf>
  </rcc>
  <rcc rId="1727" sId="1" odxf="1" dxf="1" numFmtId="4">
    <nc r="B311">
      <v>963</v>
    </nc>
    <ndxf>
      <numFmt numFmtId="165" formatCode="000"/>
    </ndxf>
  </rcc>
  <rfmt sheetId="1" sqref="B312" start="0" length="0">
    <dxf>
      <numFmt numFmtId="165" formatCode="000"/>
      <fill>
        <patternFill>
          <bgColor theme="0"/>
        </patternFill>
      </fill>
    </dxf>
  </rfmt>
  <rcc rId="1728" sId="1" odxf="1" dxf="1" numFmtId="30">
    <nc r="B312">
      <v>963</v>
    </nc>
    <ndxf>
      <numFmt numFmtId="30" formatCode="@"/>
      <fill>
        <patternFill>
          <bgColor theme="8" tint="0.79998168889431442"/>
        </patternFill>
      </fill>
      <alignment horizontal="left" readingOrder="0"/>
    </ndxf>
  </rcc>
  <rfmt sheetId="1" sqref="B312">
    <dxf>
      <alignment horizontal="center" readingOrder="0"/>
    </dxf>
  </rfmt>
  <rcc rId="1729" sId="1" numFmtId="4">
    <nc r="C305">
      <v>1</v>
    </nc>
  </rcc>
  <rcc rId="1730" sId="1" numFmtId="4">
    <nc r="C306">
      <v>1</v>
    </nc>
  </rcc>
  <rcc rId="1731" sId="1" numFmtId="4">
    <nc r="D306">
      <v>13</v>
    </nc>
  </rcc>
  <rcc rId="1732" sId="1" odxf="1" dxf="1" numFmtId="4">
    <nc r="C307">
      <v>1</v>
    </nc>
    <ndxf>
      <fill>
        <patternFill patternType="solid">
          <bgColor theme="0"/>
        </patternFill>
      </fill>
    </ndxf>
  </rcc>
  <rcc rId="1733" sId="1" odxf="1" dxf="1" numFmtId="4">
    <nc r="D307">
      <v>13</v>
    </nc>
    <ndxf>
      <fill>
        <patternFill patternType="solid">
          <bgColor theme="0"/>
        </patternFill>
      </fill>
    </ndxf>
  </rcc>
  <rcc rId="1734" sId="1" odxf="1" dxf="1" numFmtId="4">
    <nc r="C308">
      <v>1</v>
    </nc>
    <ndxf>
      <fill>
        <patternFill patternType="solid">
          <bgColor theme="0"/>
        </patternFill>
      </fill>
    </ndxf>
  </rcc>
  <rcc rId="1735" sId="1" odxf="1" dxf="1" numFmtId="4">
    <nc r="D308">
      <v>13</v>
    </nc>
    <ndxf>
      <fill>
        <patternFill patternType="solid">
          <bgColor theme="0"/>
        </patternFill>
      </fill>
    </ndxf>
  </rcc>
  <rcc rId="1736" sId="1" odxf="1" dxf="1" numFmtId="4">
    <nc r="C309">
      <v>1</v>
    </nc>
    <ndxf>
      <fill>
        <patternFill patternType="solid">
          <bgColor theme="0"/>
        </patternFill>
      </fill>
    </ndxf>
  </rcc>
  <rcc rId="1737" sId="1" odxf="1" dxf="1" numFmtId="4">
    <nc r="D309">
      <v>13</v>
    </nc>
    <ndxf>
      <fill>
        <patternFill patternType="solid">
          <bgColor theme="0"/>
        </patternFill>
      </fill>
    </ndxf>
  </rcc>
  <rcc rId="1738" sId="1" odxf="1" dxf="1" numFmtId="4">
    <nc r="C310">
      <v>1</v>
    </nc>
    <ndxf>
      <fill>
        <patternFill patternType="solid">
          <bgColor theme="0"/>
        </patternFill>
      </fill>
    </ndxf>
  </rcc>
  <rcc rId="1739" sId="1" odxf="1" dxf="1" numFmtId="4">
    <nc r="D310">
      <v>13</v>
    </nc>
    <ndxf>
      <fill>
        <patternFill patternType="solid">
          <bgColor theme="0"/>
        </patternFill>
      </fill>
    </ndxf>
  </rcc>
  <rcc rId="1740" sId="1" odxf="1" dxf="1" numFmtId="4">
    <nc r="C311">
      <v>1</v>
    </nc>
    <ndxf>
      <fill>
        <patternFill patternType="solid">
          <bgColor theme="0"/>
        </patternFill>
      </fill>
    </ndxf>
  </rcc>
  <rcc rId="1741" sId="1" odxf="1" dxf="1" numFmtId="4">
    <nc r="D311">
      <v>13</v>
    </nc>
    <ndxf>
      <fill>
        <patternFill patternType="solid">
          <bgColor theme="0"/>
        </patternFill>
      </fill>
    </ndxf>
  </rcc>
  <rcc rId="1742" sId="1" numFmtId="4">
    <nc r="C312">
      <v>1</v>
    </nc>
  </rcc>
  <rcc rId="1743" sId="1" numFmtId="4">
    <nc r="D312">
      <v>13</v>
    </nc>
  </rcc>
  <rcc rId="1744" sId="1">
    <nc r="E307" t="inlineStr">
      <is>
        <t>07 0 00 00000</t>
      </is>
    </nc>
  </rcc>
  <rcc rId="1745" sId="1">
    <nc r="A306" t="inlineStr">
      <is>
        <t>Другие общегосударственные вопросы</t>
      </is>
    </nc>
  </rcc>
  <rcc rId="1746" sId="1">
    <nc r="A307" t="inlineStr">
      <is>
        <t>Муниципальная  программа "Развитие системы муниципального управления"</t>
      </is>
    </nc>
  </rcc>
  <rcc rId="1747" sId="1">
    <nc r="A305" t="inlineStr">
      <is>
        <t>Общегосударственные вопросы</t>
      </is>
    </nc>
  </rcc>
  <rcc rId="1748" sId="1">
    <nc r="D305" t="inlineStr">
      <is>
        <t>00</t>
      </is>
    </nc>
  </rcc>
  <rcc rId="1749" sId="1">
    <nc r="E308" t="inlineStr">
      <is>
        <t>07 2 00 00000</t>
      </is>
    </nc>
  </rcc>
  <rcc rId="1750" sId="1">
    <nc r="A308" t="inlineStr">
      <is>
        <t>Подпрограмма "Управление муниципальным имуществом"</t>
      </is>
    </nc>
  </rcc>
  <rcc rId="1751" sId="1">
    <nc r="E309" t="inlineStr">
      <is>
        <t>07 2 32 00000</t>
      </is>
    </nc>
  </rcc>
  <rcc rId="1752" sId="1">
    <nc r="E310" t="inlineStr">
      <is>
        <t>07 2 32 10000</t>
      </is>
    </nc>
  </rcc>
  <rcc rId="1753" sId="1">
    <nc r="E312" t="inlineStr">
      <is>
        <t>07 2 32 10000</t>
      </is>
    </nc>
  </rcc>
  <rcc rId="1754" sId="1" odxf="1" dxf="1">
    <nc r="E311" t="inlineStr">
      <is>
        <t>07 2 32 10000</t>
      </is>
    </nc>
    <ndxf>
      <fill>
        <patternFill patternType="solid">
          <bgColor theme="0"/>
        </patternFill>
      </fill>
    </ndxf>
  </rcc>
  <rcc rId="1755" sId="1" odxf="1" dxf="1">
    <nc r="A310" t="inlineStr">
      <is>
        <t>Закупка товаров, работ и услуг для обеспечения государственных (муниципальных) нужд</t>
      </is>
    </nc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1756" sId="1" odxf="1" dxf="1">
    <nc r="A311" t="inlineStr">
      <is>
        <t>Иные закупки товаров, работ и услуг для обеспечения государственных (муниципальных) нужд</t>
      </is>
    </nc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1757" sId="1" odxf="1" dxf="1">
    <nc r="A312" t="inlineStr">
      <is>
        <t>Прочая закупка товаров, работ и услуг</t>
      </is>
    </nc>
    <ndxf>
      <numFmt numFmtId="0" formatCode="General"/>
      <alignment horizontal="justify" vertical="top" readingOrder="0"/>
    </ndxf>
  </rcc>
  <rcc rId="1758" sId="1">
    <nc r="F310" t="inlineStr">
      <is>
        <t>200</t>
      </is>
    </nc>
  </rcc>
  <rcc rId="1759" sId="1">
    <nc r="F311" t="inlineStr">
      <is>
        <t>240</t>
      </is>
    </nc>
  </rcc>
  <rcc rId="1760" sId="1">
    <nc r="F312" t="inlineStr">
      <is>
        <t>244</t>
      </is>
    </nc>
  </rcc>
  <rfmt sheetId="1" sqref="A309" start="0" length="0">
    <dxf>
      <font>
        <sz val="12"/>
        <name val="Times New Roman"/>
        <scheme val="none"/>
      </font>
      <numFmt numFmtId="0" formatCode="General"/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761" sId="1" ref="A310:XFD310" action="insertRow"/>
  <rfmt sheetId="1" sqref="A310" start="0" length="0">
    <dxf>
      <font>
        <sz val="13"/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762" sId="1" numFmtId="4">
    <nc r="B310">
      <v>963</v>
    </nc>
  </rcc>
  <rcc rId="1763" sId="1" numFmtId="4">
    <nc r="C310">
      <v>1</v>
    </nc>
  </rcc>
  <rcc rId="1764" sId="1" numFmtId="4">
    <nc r="D310">
      <v>13</v>
    </nc>
  </rcc>
  <rcc rId="1765" sId="1" odxf="1" dxf="1">
    <nc r="E310" t="inlineStr">
      <is>
        <t>07 2 32 10000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310" start="0" length="0">
    <dxf>
      <font>
        <sz val="12"/>
        <name val="Times New Roman"/>
        <scheme val="none"/>
      </font>
      <fill>
        <patternFill patternType="solid">
          <bgColor theme="0"/>
        </patternFill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766" sId="1" odxf="1" dxf="1">
    <nc r="A309" t="inlineStr">
      <is>
        <t>Реализация прочих функций, связанных с муниципальным управлением</t>
      </is>
    </nc>
    <ndxf>
      <font>
        <sz val="13"/>
        <name val="Times New Roman"/>
        <scheme val="none"/>
      </font>
      <numFmt numFmtId="30" formatCode="@"/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67" sId="1" odxf="1" dxf="1">
    <nc r="A310" t="inlineStr">
      <is>
        <t>Реализация прочих функций, связанных с муниципальным управлением</t>
      </is>
    </nc>
    <ndxf>
      <font>
        <sz val="13"/>
        <name val="Times New Roman"/>
        <scheme val="none"/>
      </font>
      <numFmt numFmtId="30" formatCode="@"/>
      <fill>
        <patternFill patternType="none">
          <bgColor indexed="65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68" sId="1" numFmtId="4">
    <nc r="G313">
      <v>0</v>
    </nc>
  </rcc>
  <rcc rId="1769" sId="1" numFmtId="4">
    <nc r="H313">
      <v>30</v>
    </nc>
  </rcc>
  <rcc rId="1770" sId="1" numFmtId="4">
    <nc r="J313">
      <v>0</v>
    </nc>
  </rcc>
  <rcc rId="1771" sId="1" numFmtId="4">
    <nc r="K313">
      <v>0</v>
    </nc>
  </rcc>
  <rcc rId="1772" sId="1">
    <nc r="G309">
      <f>G310</f>
    </nc>
  </rcc>
  <rcc rId="1773" sId="1">
    <nc r="G310">
      <f>G311</f>
    </nc>
  </rcc>
  <rcc rId="1774" sId="1">
    <nc r="G307">
      <f>G308</f>
    </nc>
  </rcc>
  <rcc rId="1775" sId="1">
    <nc r="H307">
      <f>H308</f>
    </nc>
  </rcc>
  <rcc rId="1776" sId="1">
    <nc r="I307">
      <f>I308</f>
    </nc>
  </rcc>
  <rcc rId="1777" sId="1">
    <nc r="J307">
      <f>J308</f>
    </nc>
  </rcc>
  <rcc rId="1778" sId="1">
    <nc r="K307">
      <f>K308</f>
    </nc>
  </rcc>
  <rcc rId="1779" sId="1">
    <nc r="G306">
      <f>G307</f>
    </nc>
  </rcc>
  <rcc rId="1780" sId="1">
    <nc r="G305">
      <f>G306</f>
    </nc>
  </rcc>
  <rcc rId="1781" sId="1">
    <nc r="H305">
      <f>H306</f>
    </nc>
  </rcc>
  <rcc rId="1782" sId="1">
    <nc r="I305">
      <f>I306</f>
    </nc>
  </rcc>
  <rcc rId="1783" sId="1">
    <nc r="J305">
      <f>J306</f>
    </nc>
  </rcc>
  <rcc rId="1784" sId="1">
    <nc r="K305">
      <f>K306</f>
    </nc>
  </rcc>
  <rcc rId="1785" sId="1">
    <nc r="G304">
      <f>G305</f>
    </nc>
  </rcc>
  <rcc rId="1786" sId="1">
    <nc r="H304">
      <f>H305</f>
    </nc>
  </rcc>
  <rcc rId="1787" sId="1">
    <nc r="I304">
      <f>I305</f>
    </nc>
  </rcc>
  <rcc rId="1788" sId="1">
    <nc r="J304">
      <f>J305</f>
    </nc>
  </rcc>
  <rcc rId="1789" sId="1">
    <nc r="K304">
      <f>K305</f>
    </nc>
  </rcc>
  <rcc rId="1790" sId="1">
    <oc r="H14">
      <f>H15+H236</f>
    </oc>
    <nc r="H14">
      <f>H15+H236+H304</f>
    </nc>
  </rcc>
  <rcc rId="1791" sId="1" odxf="1" dxf="1">
    <oc r="I14">
      <f>I15+I236</f>
    </oc>
    <nc r="I14">
      <f>I15+I236+I304</f>
    </nc>
    <odxf>
      <alignment horizontal="right" readingOrder="0"/>
    </odxf>
    <ndxf>
      <alignment horizontal="general" readingOrder="0"/>
    </ndxf>
  </rcc>
  <rcc rId="1792" sId="1" odxf="1" dxf="1">
    <oc r="J14">
      <f>J15+J236</f>
    </oc>
    <nc r="J14">
      <f>J15+J236+J304</f>
    </nc>
    <odxf>
      <alignment horizontal="right" readingOrder="0"/>
    </odxf>
    <ndxf>
      <alignment horizontal="general" readingOrder="0"/>
    </ndxf>
  </rcc>
  <rcc rId="1793" sId="1" odxf="1" dxf="1">
    <oc r="K14">
      <f>K15+K236</f>
    </oc>
    <nc r="K14">
      <f>K15+K236+K304</f>
    </nc>
    <odxf>
      <alignment horizontal="right" readingOrder="0"/>
    </odxf>
    <ndxf>
      <alignment horizontal="general" readingOrder="0"/>
    </ndxf>
  </rcc>
  <rcc rId="1794" sId="1">
    <oc r="H194">
      <f>-26.1-461.6-2000+2017.4+2908.1+16</f>
    </oc>
    <nc r="H194">
      <f>-26.1-461.6-2000+2017.4+2908.1+16-30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1" sId="1">
    <nc r="L56">
      <f>I56+I64+I76+I85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5" sId="1">
    <nc r="H310">
      <f>H311</f>
    </nc>
  </rcc>
  <rcc rId="1796" sId="1">
    <nc r="I310">
      <f>I311</f>
    </nc>
  </rcc>
  <rcc rId="1797" sId="1">
    <nc r="J310">
      <f>J311</f>
    </nc>
  </rcc>
  <rcc rId="1798" sId="1">
    <nc r="K310">
      <f>K311</f>
    </nc>
  </rcc>
  <rcc rId="1799" sId="1">
    <oc r="G309">
      <f>G310</f>
    </oc>
    <nc r="G309">
      <f>G310</f>
    </nc>
  </rcc>
  <rcc rId="1800" sId="1">
    <oc r="H309">
      <f>H311</f>
    </oc>
    <nc r="H309">
      <f>H310</f>
    </nc>
  </rcc>
  <rcc rId="1801" sId="1">
    <oc r="I309">
      <f>I311</f>
    </oc>
    <nc r="I309">
      <f>I310</f>
    </nc>
  </rcc>
  <rcc rId="1802" sId="1">
    <oc r="J309">
      <f>J311</f>
    </oc>
    <nc r="J309">
      <f>J310</f>
    </nc>
  </rcc>
  <rcc rId="1803" sId="1">
    <oc r="K309">
      <f>K311</f>
    </oc>
    <nc r="K309">
      <f>K310</f>
    </nc>
  </rcc>
  <rcc rId="1804" sId="1" odxf="1" dxf="1" numFmtId="4">
    <oc r="G16">
      <v>3967.2</v>
    </oc>
    <nc r="G16">
      <f>G17+G23</f>
    </nc>
    <odxf>
      <alignment horizontal="right"/>
    </odxf>
    <ndxf>
      <alignment horizontal="general"/>
    </ndxf>
  </rcc>
  <rcc rId="1805" sId="1" odxf="1" dxf="1" numFmtId="4">
    <oc r="G15">
      <v>207532.79999999999</v>
    </oc>
    <nc r="G15">
      <f>G16+G32+G54+G90+G199+G228+G234</f>
    </nc>
    <odxf>
      <alignment horizontal="right"/>
    </odxf>
    <ndxf>
      <alignment horizontal="general"/>
    </ndxf>
  </rcc>
  <rcc rId="1806" sId="1" odxf="1" dxf="1" numFmtId="4">
    <oc r="G14">
      <v>280887.19999999995</v>
    </oc>
    <nc r="G14">
      <f>G15+G236+G304</f>
    </nc>
    <odxf>
      <alignment horizontal="right"/>
    </odxf>
    <ndxf>
      <alignment horizontal="general"/>
    </ndxf>
  </rcc>
  <rcc rId="1807" sId="1" odxf="1" dxf="1" numFmtId="4">
    <oc r="G23">
      <v>3439.2</v>
    </oc>
    <nc r="G23">
      <f>G24</f>
    </nc>
    <odxf>
      <alignment horizontal="right"/>
    </odxf>
    <ndxf>
      <alignment horizontal="general"/>
    </ndxf>
  </rcc>
  <rcc rId="1808" sId="1" odxf="1" dxf="1" numFmtId="4">
    <oc r="G24">
      <v>3439.2</v>
    </oc>
    <nc r="G24">
      <f>G25</f>
    </nc>
    <odxf>
      <alignment horizontal="right"/>
    </odxf>
    <ndxf>
      <alignment horizontal="general"/>
    </ndxf>
  </rcc>
  <rcc rId="1809" sId="1" odxf="1" dxf="1">
    <oc r="G25">
      <f>G26+G29</f>
    </oc>
    <nc r="G25">
      <f>G26+G29</f>
    </nc>
    <odxf>
      <alignment horizontal="right"/>
    </odxf>
    <ndxf>
      <alignment horizontal="general"/>
    </ndxf>
  </rcc>
  <rcc rId="1810" sId="1">
    <oc r="G26">
      <f>G27</f>
    </oc>
    <nc r="G26">
      <f>G27</f>
    </nc>
  </rcc>
  <rcc rId="1811" sId="1">
    <oc r="G27">
      <f>G28</f>
    </oc>
    <nc r="G27">
      <f>G28</f>
    </nc>
  </rcc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год'!$A$1:$K$303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год'!$A$1:$K$313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'2024-2026 год'!$A$1:$K$313</formula>
    <oldFormula>'2024-2026 год'!$A$1:$K$303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год'!$A$12:$F$303</formula>
    <oldFormula>'2024-2026 год'!$A$12:$F$303</oldFormula>
  </rdn>
  <rcv guid="{C0DCEFD6-4378-4196-8A52-BBAE8937CBA3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21" sId="1">
    <oc r="F3" t="inlineStr">
      <is>
        <t xml:space="preserve">от  ноября 2024 года № </t>
      </is>
    </oc>
    <nc r="F3" t="inlineStr">
      <is>
        <t>от 01 ноября 2024 года № 5-18/141</t>
      </is>
    </nc>
  </rcc>
  <rcc rId="1822" sId="1" numFmtId="4">
    <oc r="I13">
      <v>9</v>
    </oc>
    <nc r="I13">
      <v>7</v>
    </nc>
  </rcc>
  <rcc rId="1823" sId="1" numFmtId="4">
    <oc r="J13">
      <v>10</v>
    </oc>
    <nc r="J13">
      <v>8</v>
    </nc>
  </rcc>
  <rcc rId="1824" sId="1" numFmtId="4">
    <oc r="K13">
      <v>11</v>
    </oc>
    <nc r="K13">
      <v>9</v>
    </nc>
  </rcc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год'!$A$1:$K$313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год'!$134:$137,'2024-2026 год'!$142:$145,'2024-2026 год'!$157:$160,'2024-2026 год'!$228:$233</formula>
  </rdn>
  <rdn rId="0" localSheetId="1" customView="1" name="Z_4CB36178_0A6F_447C_83EC_B61FCF745B34_.wvu.Cols" hidden="1" oldHidden="1">
    <formula>'2024-2026 год'!$G:$H</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>
    <oc r="A46" t="inlineStr">
      <is>
        <t>Устройство и опашка минерализованных полос</t>
      </is>
    </oc>
    <nc r="A46" t="inlineStr">
      <is>
        <t>Опашка минерализованных полос</t>
      </is>
    </nc>
  </rcc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год'!$A$1:$K$313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год'!$134:$137,'2024-2026 год'!$142:$145,'2024-2026 год'!$157:$160,'2024-2026 год'!$228:$233</formula>
    <oldFormula>'2024-2026 год'!$134:$137,'2024-2026 год'!$142:$145,'2024-2026 год'!$157:$160,'2024-2026 год'!$228:$233</oldFormula>
  </rdn>
  <rdn rId="0" localSheetId="1" customView="1" name="Z_4CB36178_0A6F_447C_83EC_B61FCF745B34_.wvu.Cols" hidden="1" oldHidden="1">
    <formula>'2024-2026 год'!$G:$H</formula>
    <oldFormula>'2024-2026 год'!$G:$H</old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год'!$A$1:$K$313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год'!$134:$137,'2024-2026 год'!$142:$145,'2024-2026 год'!$157:$160,'2024-2026 год'!$228:$233</formula>
    <oldFormula>'2024-2026 год'!$134:$137,'2024-2026 год'!$142:$145,'2024-2026 год'!$157:$160,'2024-2026 год'!$228:$233</oldFormula>
  </rdn>
  <rdn rId="0" localSheetId="1" customView="1" name="Z_4CB36178_0A6F_447C_83EC_B61FCF745B34_.wvu.Cols" hidden="1" oldHidden="1">
    <formula>'2024-2026 год'!$G:$H</formula>
    <oldFormula>'2024-2026 год'!$G:$H</oldFormula>
  </rdn>
  <rdn rId="0" localSheetId="1" customView="1" name="Z_4CB36178_0A6F_447C_83EC_B61FCF745B34_.wvu.FilterData" hidden="1" oldHidden="1">
    <formula>'2024-2026 год'!$A$12:$F$303</formula>
    <oldFormula>'2024-2026 год'!$A$12:$F$303</oldFormula>
  </rdn>
  <rcv guid="{4CB36178-0A6F-447C-83EC-B61FCF745B3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год'!$A$1:$K$313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год'!$134:$137,'2024-2026 год'!$142:$145,'2024-2026 год'!$157:$160,'2024-2026 год'!$228:$233</formula>
    <oldFormula>'2024-2026 год'!$134:$137,'2024-2026 год'!$142:$145,'2024-2026 год'!$157:$160,'2024-2026 год'!$228:$233</oldFormula>
  </rdn>
  <rdn rId="0" localSheetId="1" customView="1" name="Z_4CB36178_0A6F_447C_83EC_B61FCF745B34_.wvu.Cols" hidden="1" oldHidden="1">
    <formula>'2024-2026 год'!$G:$H</formula>
    <oldFormula>'2024-2026 год'!$G:$H</oldFormula>
  </rdn>
  <rdn rId="0" localSheetId="1" customView="1" name="Z_4CB36178_0A6F_447C_83EC_B61FCF745B34_.wvu.FilterData" hidden="1" oldHidden="1">
    <formula>'2024-2026 год'!$A$12:$F$313</formula>
    <oldFormula>'2024-2026 год'!$A$12:$F$303</oldFormula>
  </rdn>
  <rcv guid="{4CB36178-0A6F-447C-83EC-B61FCF745B3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год'!$A$1:$K$313</formula>
    <oldFormula>'2024-2026 год'!$A$1:$K$313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год'!$134:$137,'2024-2026 год'!$142:$145,'2024-2026 год'!$157:$160,'2024-2026 год'!$228:$233</formula>
    <oldFormula>'2024-2026 год'!$134:$137,'2024-2026 год'!$142:$145,'2024-2026 год'!$157:$160,'2024-2026 год'!$228:$233</oldFormula>
  </rdn>
  <rdn rId="0" localSheetId="1" customView="1" name="Z_4CB36178_0A6F_447C_83EC_B61FCF745B34_.wvu.Cols" hidden="1" oldHidden="1">
    <formula>'2024-2026 год'!$G:$H</formula>
    <oldFormula>'2024-2026 год'!$G:$H</oldFormula>
  </rdn>
  <rdn rId="0" localSheetId="1" customView="1" name="Z_4CB36178_0A6F_447C_83EC_B61FCF745B34_.wvu.FilterData" hidden="1" oldHidden="1">
    <formula>'2024-2026 год'!$A$12:$F$313</formula>
    <oldFormula>'2024-2026 год'!$A$12:$F$313</oldFormula>
  </rdn>
  <rcv guid="{4CB36178-0A6F-447C-83EC-B61FCF745B34}" action="add"/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5" sId="1" numFmtId="4">
    <nc r="L14">
      <v>269922.80000000005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6" sId="1" numFmtId="4">
    <oc r="G31">
      <v>2516.1999999999998</v>
    </oc>
    <nc r="G31">
      <v>6096.2</v>
    </nc>
  </rcc>
  <rcc rId="1857" sId="1" numFmtId="4">
    <oc r="H31">
      <f>1080+2500</f>
    </oc>
    <nc r="H31">
      <v>0</v>
    </nc>
  </rcc>
  <rcc rId="1858" sId="1" numFmtId="4">
    <oc r="G62">
      <v>300</v>
    </oc>
    <nc r="G62">
      <v>326.10000000000002</v>
    </nc>
  </rcc>
  <rcc rId="1859" sId="1" numFmtId="4">
    <oc r="H62">
      <v>26.1</v>
    </oc>
    <nc r="H62">
      <v>0</v>
    </nc>
  </rcc>
  <rcc rId="1860" sId="1" numFmtId="4">
    <oc r="G81">
      <v>0</v>
    </oc>
    <nc r="G81">
      <v>125</v>
    </nc>
  </rcc>
  <rcc rId="1861" sId="1" numFmtId="4">
    <oc r="H81">
      <v>125</v>
    </oc>
    <nc r="H81">
      <v>0</v>
    </nc>
  </rcc>
  <rcc rId="1862" sId="1" numFmtId="4">
    <oc r="G89">
      <v>100</v>
    </oc>
    <nc r="G89">
      <v>97</v>
    </nc>
  </rcc>
  <rcc rId="1863" sId="1" numFmtId="4">
    <oc r="H89">
      <f>-15+12</f>
    </oc>
    <nc r="H89">
      <v>0</v>
    </nc>
  </rcc>
  <rcc rId="1864" sId="1" numFmtId="4">
    <oc r="G103">
      <v>0</v>
    </oc>
    <nc r="G103">
      <v>2000</v>
    </nc>
  </rcc>
  <rcc rId="1865" sId="1" numFmtId="4">
    <oc r="H103">
      <v>2000</v>
    </oc>
    <nc r="H103">
      <v>0</v>
    </nc>
  </rcc>
  <rcc rId="1866" sId="1" numFmtId="4">
    <oc r="G137">
      <v>350</v>
    </oc>
    <nc r="G137">
      <v>0</v>
    </nc>
  </rcc>
  <rcc rId="1867" sId="1" numFmtId="4">
    <oc r="H137">
      <v>-350</v>
    </oc>
    <nc r="H137">
      <v>0</v>
    </nc>
  </rcc>
  <rcc rId="1868" sId="1" numFmtId="4">
    <oc r="G141">
      <v>0</v>
    </oc>
    <nc r="G141">
      <v>408.9</v>
    </nc>
  </rcc>
  <rcc rId="1869" sId="1" numFmtId="4">
    <oc r="H141">
      <v>408.9</v>
    </oc>
    <nc r="H141">
      <v>0</v>
    </nc>
  </rcc>
  <rcc rId="1870" sId="1" numFmtId="4">
    <oc r="G145">
      <v>319.10000000000002</v>
    </oc>
    <nc r="G145">
      <v>0</v>
    </nc>
  </rcc>
  <rcc rId="1871" sId="1" numFmtId="4">
    <oc r="H145">
      <v>-319.10000000000002</v>
    </oc>
    <nc r="H145">
      <v>0</v>
    </nc>
  </rcc>
  <rcc rId="1872" sId="1" numFmtId="4">
    <oc r="G156">
      <v>9299.4</v>
    </oc>
    <nc r="G156">
      <v>9602.4</v>
    </nc>
  </rcc>
  <rcc rId="1873" sId="1" numFmtId="4">
    <oc r="H156">
      <v>303</v>
    </oc>
    <nc r="H156">
      <v>0</v>
    </nc>
  </rcc>
  <rcc rId="1874" sId="1" numFmtId="4">
    <oc r="G160">
      <v>30303</v>
    </oc>
    <nc r="G160">
      <v>0</v>
    </nc>
  </rcc>
  <rcc rId="1875" sId="1" numFmtId="4">
    <oc r="H160">
      <v>-30303</v>
    </oc>
    <nc r="H160">
      <v>0</v>
    </nc>
  </rcc>
  <rcc rId="1876" sId="1" numFmtId="4">
    <oc r="G173">
      <v>19073</v>
    </oc>
    <nc r="G173">
      <v>23450.1</v>
    </nc>
  </rcc>
  <rcc rId="1877" sId="1" numFmtId="4">
    <oc r="H173">
      <v>4377.1000000000004</v>
    </oc>
    <nc r="H173">
      <v>0</v>
    </nc>
  </rcc>
  <rcc rId="1878" sId="1" numFmtId="4">
    <oc r="G181">
      <v>1501.5</v>
    </oc>
    <nc r="G181">
      <v>1802.2</v>
    </nc>
  </rcc>
  <rcc rId="1879" sId="1" numFmtId="4">
    <oc r="H181">
      <f>20+280.7</f>
    </oc>
    <nc r="H181">
      <v>0</v>
    </nc>
  </rcc>
  <rcc rId="1880" sId="1" numFmtId="4">
    <oc r="G182">
      <v>25930</v>
    </oc>
    <nc r="G182">
      <v>21713.8</v>
    </nc>
  </rcc>
  <rcc rId="1881" sId="1" numFmtId="4">
    <oc r="H182">
      <f>-20-1098.8-2017.4-1080</f>
    </oc>
    <nc r="H182">
      <v>0</v>
    </nc>
  </rcc>
  <rcc rId="1882" sId="1" numFmtId="4">
    <oc r="G186">
      <v>0</v>
    </oc>
    <nc r="G186">
      <v>2100</v>
    </nc>
  </rcc>
  <rcc rId="1883" sId="1" numFmtId="4">
    <oc r="H186">
      <f>1500+600</f>
    </oc>
    <nc r="H186">
      <v>0</v>
    </nc>
  </rcc>
  <rcc rId="1884" sId="1" numFmtId="4">
    <oc r="G190">
      <v>6475</v>
    </oc>
    <nc r="G190">
      <v>5976.8</v>
    </nc>
  </rcc>
  <rcc rId="1885" sId="1" numFmtId="4">
    <oc r="H190">
      <f>-1000+15+498.8-12</f>
    </oc>
    <nc r="H190">
      <v>0</v>
    </nc>
  </rcc>
  <rcc rId="1886" sId="1" numFmtId="4">
    <oc r="G194">
      <v>11907.699999999999</v>
    </oc>
    <nc r="G194">
      <v>14331.5</v>
    </nc>
  </rcc>
  <rcc rId="1887" sId="1" numFmtId="4">
    <oc r="H194">
      <f>-26.1-461.6-2000+2017.4+2908.1+16-30</f>
    </oc>
    <nc r="H194">
      <v>0</v>
    </nc>
  </rcc>
  <rcc rId="1888" sId="1" numFmtId="4">
    <oc r="G233">
      <v>16</v>
    </oc>
    <nc r="G233">
      <v>0</v>
    </nc>
  </rcc>
  <rcc rId="1889" sId="1" numFmtId="4">
    <oc r="H233">
      <v>-16</v>
    </oc>
    <nc r="H233">
      <v>0</v>
    </nc>
  </rcc>
  <rcc rId="1890" sId="1" numFmtId="4">
    <oc r="G244">
      <v>10673.1</v>
    </oc>
    <nc r="G244">
      <v>10645</v>
    </nc>
  </rcc>
  <rcc rId="1891" sId="1" numFmtId="4">
    <oc r="H244">
      <v>-28.1</v>
    </oc>
    <nc r="H244">
      <v>0</v>
    </nc>
  </rcc>
  <rcc rId="1892" sId="1" numFmtId="4">
    <oc r="G248">
      <v>8353.5</v>
    </oc>
    <nc r="G248">
      <v>11167.9</v>
    </nc>
  </rcc>
  <rcc rId="1893" sId="1" numFmtId="4">
    <oc r="H248">
      <v>2814.4</v>
    </oc>
    <nc r="H248">
      <v>0</v>
    </nc>
  </rcc>
  <rcc rId="1894" sId="1" numFmtId="4">
    <oc r="G258">
      <v>17372.599999999999</v>
    </oc>
    <nc r="G258">
      <v>17516.3</v>
    </nc>
  </rcc>
  <rcc rId="1895" sId="1" numFmtId="4">
    <oc r="H258">
      <f>-36.8+138.6+41.9</f>
    </oc>
    <nc r="H258">
      <v>0</v>
    </nc>
  </rcc>
  <rcc rId="1896" sId="1" numFmtId="4">
    <oc r="G262">
      <v>11486.199999999999</v>
    </oc>
    <nc r="G262">
      <v>15169.7</v>
    </nc>
  </rcc>
  <rcc rId="1897" sId="1" numFmtId="4">
    <oc r="H262">
      <v>3683.5</v>
    </oc>
    <nc r="H262">
      <v>0</v>
    </nc>
  </rcc>
  <rcc rId="1898" sId="1" numFmtId="4">
    <oc r="G294">
      <v>10793.499999999998</v>
    </oc>
    <nc r="G294">
      <v>11070</v>
    </nc>
  </rcc>
  <rcc rId="1899" sId="1" numFmtId="4">
    <oc r="H294">
      <f>-21.8+229.1+69.2</f>
    </oc>
    <nc r="H294">
      <v>0</v>
    </nc>
  </rcc>
  <rcc rId="1900" sId="1" numFmtId="4">
    <oc r="G298">
      <v>6269.7</v>
    </oc>
    <nc r="G298">
      <v>8446.2000000000007</v>
    </nc>
  </rcc>
  <rcc rId="1901" sId="1" numFmtId="4">
    <oc r="H298">
      <v>2176.5</v>
    </oc>
    <nc r="H298">
      <v>0</v>
    </nc>
  </rcc>
  <rcc rId="1902" sId="1" numFmtId="4">
    <oc r="G313">
      <v>0</v>
    </oc>
    <nc r="G313">
      <v>30</v>
    </nc>
  </rcc>
  <rcc rId="1903" sId="1" numFmtId="4">
    <oc r="H313">
      <v>30</v>
    </oc>
    <nc r="H313">
      <v>0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 numFmtId="4">
    <oc r="H125">
      <v>0</v>
    </oc>
    <nc r="H125">
      <v>-350</v>
    </nc>
  </rcc>
  <rcc rId="713" sId="1" numFmtId="4">
    <oc r="H177">
      <v>0</v>
    </oc>
    <nc r="H177">
      <v>-2000</v>
    </nc>
  </rcc>
  <rrc rId="714" sId="1" ref="A92:XFD92" action="insertRow">
    <undo index="0" exp="area" ref3D="1" dr="$G$1:$H$1048576" dn="Z_4CB2AD8A_1395_4EEB_B6E5_ACA1429CF0DB_.wvu.Cols" sId="1"/>
  </rrc>
  <rrc rId="715" sId="1" ref="A92:XFD92" action="insertRow">
    <undo index="0" exp="area" ref3D="1" dr="$G$1:$H$1048576" dn="Z_4CB2AD8A_1395_4EEB_B6E5_ACA1429CF0DB_.wvu.Cols" sId="1"/>
  </rrc>
  <rrc rId="716" sId="1" ref="A92:XFD92" action="insertRow">
    <undo index="0" exp="area" ref3D="1" dr="$G$1:$H$1048576" dn="Z_4CB2AD8A_1395_4EEB_B6E5_ACA1429CF0DB_.wvu.Cols" sId="1"/>
  </rrc>
  <rrc rId="717" sId="1" ref="A92:XFD92" action="insertRow">
    <undo index="0" exp="area" ref3D="1" dr="$G$1:$H$1048576" dn="Z_4CB2AD8A_1395_4EEB_B6E5_ACA1429CF0DB_.wvu.Cols" sId="1"/>
  </rrc>
  <rrc rId="718" sId="1" ref="A92:XFD92" action="insertRow">
    <undo index="0" exp="area" ref3D="1" dr="$G$1:$H$1048576" dn="Z_4CB2AD8A_1395_4EEB_B6E5_ACA1429CF0DB_.wvu.Cols" sId="1"/>
  </rrc>
  <rfmt sheetId="1" sqref="A92:K95">
    <dxf>
      <fill>
        <patternFill patternType="none">
          <bgColor auto="1"/>
        </patternFill>
      </fill>
    </dxf>
  </rfmt>
  <rcc rId="719" sId="1" odxf="1" dxf="1">
    <nc r="B92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0" sId="1" odxf="1" dxf="1">
    <nc r="C92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1" sId="1" odxf="1" dxf="1">
    <nc r="D92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2" sId="1" odxf="1" dxf="1">
    <nc r="B93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3" sId="1" odxf="1" dxf="1">
    <nc r="C93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4" sId="1" odxf="1" dxf="1">
    <nc r="D93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5" sId="1" odxf="1" dxf="1">
    <nc r="B94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6" sId="1" odxf="1" dxf="1">
    <nc r="C94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7" sId="1" odxf="1" dxf="1">
    <nc r="D94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8" sId="1" odxf="1" dxf="1">
    <nc r="B95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9" sId="1" odxf="1" dxf="1">
    <nc r="C95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30" sId="1" odxf="1" dxf="1">
    <nc r="D95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31" sId="1">
    <nc r="B96" t="inlineStr">
      <is>
        <t>920</t>
      </is>
    </nc>
  </rcc>
  <rcc rId="732" sId="1">
    <nc r="C96" t="inlineStr">
      <is>
        <t>05</t>
      </is>
    </nc>
  </rcc>
  <rcc rId="733" sId="1">
    <nc r="D96" t="inlineStr">
      <is>
        <t>01</t>
      </is>
    </nc>
  </rcc>
  <rfmt sheetId="1" sqref="B92:D95">
    <dxf>
      <fill>
        <patternFill patternType="none">
          <bgColor auto="1"/>
        </patternFill>
      </fill>
    </dxf>
  </rfmt>
  <rcc rId="734" sId="1" odxf="1" dxf="1">
    <nc r="F94" t="inlineStr">
      <is>
        <t>200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35" sId="1" odxf="1" dxf="1">
    <nc r="F95" t="inlineStr">
      <is>
        <t>240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36" sId="1">
    <nc r="F96" t="inlineStr">
      <is>
        <t>244</t>
      </is>
    </nc>
  </rcc>
  <rcc rId="737" sId="1">
    <nc r="A94" t="inlineStr">
      <is>
        <t>Закупка товаров, работ и услуг для обеспечения государственных (муниципальных) нужд</t>
      </is>
    </nc>
  </rcc>
  <rcc rId="738" sId="1">
    <nc r="A95" t="inlineStr">
      <is>
        <t>Иные закупки товаров, работ и услуг для обеспечения государственных (муниципальных) нужд</t>
      </is>
    </nc>
  </rcc>
  <rcc rId="739" sId="1">
    <nc r="A96" t="inlineStr">
      <is>
        <t>Прочая закупка товаров, работ и услуг</t>
      </is>
    </nc>
  </rcc>
  <rcc rId="740" sId="1">
    <nc r="E92" t="inlineStr">
      <is>
        <t>99 0 00 00000</t>
      </is>
    </nc>
  </rcc>
  <rcc rId="741" sId="1" odxf="1" dxf="1">
    <nc r="A92" t="inlineStr">
      <is>
        <t>Непрограммные направления деятельности</t>
      </is>
    </nc>
    <odxf>
      <numFmt numFmtId="0" formatCode="General"/>
      <alignment horizontal="justify" vertical="top" readingOrder="0"/>
    </odxf>
    <ndxf>
      <numFmt numFmtId="30" formatCode="@"/>
      <alignment horizontal="left" vertical="center" readingOrder="0"/>
    </ndxf>
  </rcc>
  <rcc rId="742" sId="1">
    <nc r="E93" t="inlineStr">
      <is>
        <t>99 0 00 27600</t>
      </is>
    </nc>
  </rcc>
  <rcc rId="743" sId="1">
    <nc r="E94" t="inlineStr">
      <is>
        <t>99 0 00 27600</t>
      </is>
    </nc>
  </rcc>
  <rcc rId="744" sId="1">
    <nc r="E95" t="inlineStr">
      <is>
        <t>99 0 00 27600</t>
      </is>
    </nc>
  </rcc>
  <rcc rId="745" sId="1" odxf="1" dxf="1">
    <nc r="E96" t="inlineStr">
      <is>
        <t>99 0 00 27600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96">
    <dxf>
      <fill>
        <patternFill patternType="solid">
          <bgColor theme="8" tint="0.79998168889431442"/>
        </patternFill>
      </fill>
    </dxf>
  </rfmt>
  <rcc rId="746" sId="1">
    <nc r="I96">
      <f>G96+H96</f>
    </nc>
  </rcc>
  <rcc rId="747" sId="1">
    <nc r="G95">
      <f>G96</f>
    </nc>
  </rcc>
  <rcc rId="748" sId="1">
    <nc r="G92">
      <f>G93</f>
    </nc>
  </rcc>
  <rcc rId="749" sId="1">
    <nc r="G93">
      <f>G94</f>
    </nc>
  </rcc>
  <rcc rId="750" sId="1">
    <nc r="G94">
      <f>G95</f>
    </nc>
  </rcc>
  <rcc rId="751" sId="1" odxf="1" dxf="1">
    <nc r="H92">
      <f>H93</f>
    </nc>
    <odxf>
      <alignment horizontal="center" readingOrder="0"/>
    </odxf>
    <ndxf>
      <alignment horizontal="right" readingOrder="0"/>
    </ndxf>
  </rcc>
  <rcc rId="752" sId="1">
    <nc r="I92">
      <f>I93</f>
    </nc>
  </rcc>
  <rcc rId="753" sId="1">
    <nc r="J92">
      <f>J93</f>
    </nc>
  </rcc>
  <rcc rId="754" sId="1">
    <nc r="K92">
      <f>K93</f>
    </nc>
  </rcc>
  <rcc rId="755" sId="1" odxf="1" dxf="1">
    <nc r="H93">
      <f>H94</f>
    </nc>
    <odxf>
      <alignment horizontal="center" readingOrder="0"/>
    </odxf>
    <ndxf>
      <alignment horizontal="right" readingOrder="0"/>
    </ndxf>
  </rcc>
  <rcc rId="756" sId="1">
    <nc r="I93">
      <f>I94</f>
    </nc>
  </rcc>
  <rcc rId="757" sId="1">
    <nc r="J93">
      <f>J94</f>
    </nc>
  </rcc>
  <rcc rId="758" sId="1">
    <nc r="K93">
      <f>K94</f>
    </nc>
  </rcc>
  <rcc rId="759" sId="1" odxf="1" dxf="1">
    <nc r="H94">
      <f>H95</f>
    </nc>
    <odxf>
      <alignment horizontal="center" readingOrder="0"/>
    </odxf>
    <ndxf>
      <alignment horizontal="right" readingOrder="0"/>
    </ndxf>
  </rcc>
  <rcc rId="760" sId="1">
    <nc r="I94">
      <f>I95</f>
    </nc>
  </rcc>
  <rcc rId="761" sId="1">
    <nc r="J94">
      <f>J95</f>
    </nc>
  </rcc>
  <rcc rId="762" sId="1">
    <nc r="K94">
      <f>K95</f>
    </nc>
  </rcc>
  <rcc rId="763" sId="1" odxf="1" dxf="1">
    <nc r="H95">
      <f>H96</f>
    </nc>
    <odxf>
      <alignment horizontal="center" readingOrder="0"/>
    </odxf>
    <ndxf>
      <alignment horizontal="right" readingOrder="0"/>
    </ndxf>
  </rcc>
  <rcc rId="764" sId="1">
    <nc r="I95">
      <f>I96</f>
    </nc>
  </rcc>
  <rcc rId="765" sId="1">
    <nc r="J95">
      <f>J96</f>
    </nc>
  </rcc>
  <rcc rId="766" sId="1">
    <nc r="K95">
      <f>K96</f>
    </nc>
  </rcc>
  <rcc rId="767" sId="1" numFmtId="4">
    <nc r="H96">
      <v>2000</v>
    </nc>
  </rcc>
  <rfmt sheetId="1" sqref="H96">
    <dxf>
      <alignment horizontal="right" readingOrder="0"/>
    </dxf>
  </rfmt>
  <rcc rId="768" sId="1" numFmtId="4">
    <oc r="G84">
      <v>170.8</v>
    </oc>
    <nc r="G84">
      <f>G85+G92</f>
    </nc>
  </rcc>
  <rcc rId="769" sId="1">
    <oc r="H84">
      <f>H85</f>
    </oc>
    <nc r="H84">
      <f>H85+H92</f>
    </nc>
  </rcc>
  <rcc rId="770" sId="1">
    <oc r="I84">
      <f>I85</f>
    </oc>
    <nc r="I84">
      <f>I85+I92</f>
    </nc>
  </rcc>
  <rcc rId="771" sId="1">
    <oc r="J84">
      <f>J85</f>
    </oc>
    <nc r="J84">
      <f>J85+J92</f>
    </nc>
  </rcc>
  <rcc rId="772" sId="1">
    <oc r="K84">
      <f>K85</f>
    </oc>
    <nc r="K84">
      <f>K85+K92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numFmtId="4">
    <oc r="L14">
      <v>269922.80000000005</v>
    </oc>
    <nc r="L14"/>
  </rcc>
  <rcc rId="1905" sId="1" numFmtId="4">
    <oc r="H190">
      <v>0</v>
    </oc>
    <nc r="H190">
      <v>-1525</v>
    </nc>
  </rcc>
  <rcc rId="1906" sId="1" numFmtId="4">
    <oc r="H194">
      <v>0</v>
    </oc>
    <nc r="H194">
      <v>1525</v>
    </nc>
  </rcc>
  <rcc rId="1907" sId="1" numFmtId="4">
    <oc r="H31">
      <v>0</v>
    </oc>
    <nc r="H31">
      <v>-63.9</v>
    </nc>
  </rcc>
  <rcc rId="1908" sId="1" numFmtId="4">
    <oc r="H28">
      <v>0</v>
    </oc>
    <nc r="H28">
      <v>-258</v>
    </nc>
  </rcc>
  <rcc rId="1909" sId="1" numFmtId="4">
    <nc r="H98">
      <v>39.9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H313">
      <v>0</v>
    </oc>
    <nc r="H313">
      <v>24</v>
    </nc>
  </rcc>
  <rcc rId="1911" sId="1" odxf="1" dxf="1">
    <nc r="A314" t="inlineStr">
      <is>
        <t>Другие общегосударственные вопросы</t>
      </is>
    </nc>
    <odxf>
      <font>
        <name val="Times New Roman"/>
        <scheme val="none"/>
      </font>
      <alignment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alignment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12" sId="1" odxf="1" dxf="1">
    <nc r="B314" t="inlineStr">
      <is>
        <t>920</t>
      </is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13" sId="1" odxf="1" dxf="1">
    <nc r="C314" t="inlineStr">
      <is>
        <t>01</t>
      </is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14" sId="1" odxf="1" dxf="1">
    <nc r="D314" t="inlineStr">
      <is>
        <t>13</t>
      </is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E314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14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915" sId="1" odxf="1" dxf="1">
    <nc r="G314">
      <f>G315</f>
    </nc>
    <odxf>
      <font>
        <name val="Times New Roman"/>
        <scheme val="none"/>
      </font>
      <numFmt numFmtId="0" formatCode="General"/>
      <alignment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16" sId="1" odxf="1" dxf="1">
    <nc r="H314">
      <f>H315</f>
    </nc>
    <odxf>
      <font>
        <name val="Times New Roman"/>
        <scheme val="none"/>
      </font>
      <numFmt numFmtId="0" formatCode="General"/>
      <alignment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17" sId="1" odxf="1" dxf="1">
    <nc r="I314">
      <f>I315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18" sId="1" odxf="1" dxf="1">
    <nc r="J314">
      <f>J315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19" sId="1" odxf="1" dxf="1">
    <nc r="K314">
      <f>K315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20" sId="1" odxf="1" dxf="1">
    <nc r="A315" t="inlineStr">
      <is>
        <t>Непрограммные направления деятельности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B315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921" sId="1" odxf="1" dxf="1">
    <nc r="C315" t="inlineStr">
      <is>
        <t>01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22" sId="1" odxf="1" dxf="1">
    <nc r="D315" t="inlineStr">
      <is>
        <t>13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23" sId="1" odxf="1" dxf="1">
    <nc r="E315" t="inlineStr">
      <is>
        <t>99 0 00 00000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315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924" sId="1" odxf="1" dxf="1">
    <nc r="G315">
      <f>G316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25" sId="1" odxf="1" dxf="1">
    <nc r="H315">
      <f>H316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26" sId="1" odxf="1" dxf="1">
    <nc r="I315">
      <f>I316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27" sId="1" odxf="1" dxf="1">
    <nc r="J315">
      <f>J316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28" sId="1" odxf="1" dxf="1">
    <nc r="K315">
      <f>K316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29" sId="1" odxf="1" dxf="1">
    <nc r="A316" t="inlineStr">
      <is>
        <t>Реализация государственных функций, связанных с общегосударственным управлением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B316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930" sId="1" odxf="1" dxf="1">
    <nc r="C316" t="inlineStr">
      <is>
        <t>01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31" sId="1" odxf="1" dxf="1">
    <nc r="D316" t="inlineStr">
      <is>
        <t>13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32" sId="1" odxf="1" dxf="1">
    <nc r="E316" t="inlineStr">
      <is>
        <t>99 0 00 02110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316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933" sId="1" odxf="1" dxf="1">
    <nc r="G316">
      <f>G317+G320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34" sId="1" odxf="1" dxf="1">
    <nc r="H316">
      <f>H317+H320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35" sId="1" odxf="1" dxf="1">
    <nc r="I316">
      <f>I317+I320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36" sId="1" odxf="1" dxf="1">
    <nc r="J316">
      <f>J317+J320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37" sId="1" odxf="1" dxf="1">
    <nc r="K316">
      <f>K317+K320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38" sId="1" odxf="1" dxf="1">
    <nc r="A317" t="inlineStr">
      <is>
        <t>Закупка товаров, работ и услуг для обеспечения государственных (муниципальных) нужд</t>
      </is>
    </nc>
    <odxf>
      <font>
        <name val="Times New Roman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B317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939" sId="1" odxf="1" dxf="1" numFmtId="4">
    <nc r="C317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40" sId="1" odxf="1" dxf="1" numFmtId="4">
    <nc r="D317">
      <v>13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41" sId="1" odxf="1" dxf="1">
    <nc r="E317" t="inlineStr">
      <is>
        <t>99 0 00 02110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42" sId="1" odxf="1" dxf="1">
    <nc r="F317" t="inlineStr">
      <is>
        <t>200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43" sId="1" odxf="1" dxf="1">
    <nc r="G317">
      <f>G318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44" sId="1" odxf="1" dxf="1">
    <nc r="H317">
      <f>H318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45" sId="1" odxf="1" dxf="1">
    <nc r="I317">
      <f>I318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46" sId="1" odxf="1" dxf="1">
    <nc r="J317">
      <f>J318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47" sId="1" odxf="1" dxf="1">
    <nc r="K317">
      <f>K318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48" sId="1" odxf="1" dxf="1">
    <nc r="A318" t="inlineStr">
      <is>
        <t>Иные закупки товаров, работ и услуг для обеспечения государственных (муниципальных) нужд</t>
      </is>
    </nc>
    <odxf>
      <font>
        <name val="Times New Roman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B318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949" sId="1" odxf="1" dxf="1" numFmtId="4">
    <nc r="C318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50" sId="1" odxf="1" dxf="1" numFmtId="4">
    <nc r="D318">
      <v>13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51" sId="1" odxf="1" dxf="1">
    <nc r="E318" t="inlineStr">
      <is>
        <t>99 0 00 02110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52" sId="1" odxf="1" dxf="1">
    <nc r="F318" t="inlineStr">
      <is>
        <t>240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53" sId="1" odxf="1" dxf="1">
    <nc r="G318">
      <f>G319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54" sId="1" odxf="1" dxf="1">
    <nc r="H318">
      <f>H319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55" sId="1" odxf="1" dxf="1">
    <nc r="I318">
      <f>I319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56" sId="1" odxf="1" dxf="1">
    <nc r="J318">
      <f>J319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57" sId="1" odxf="1" dxf="1">
    <nc r="K318">
      <f>K319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58" sId="1" odxf="1" dxf="1">
    <nc r="A319" t="inlineStr">
      <is>
        <t>Прочая закупка товаров, работ и услуг</t>
      </is>
    </nc>
    <odxf>
      <font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3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B319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959" sId="1" odxf="1" dxf="1">
    <nc r="C319" t="inlineStr">
      <is>
        <t>01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60" sId="1" odxf="1" dxf="1">
    <nc r="D319" t="inlineStr">
      <is>
        <t>13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61" sId="1" odxf="1" dxf="1">
    <nc r="E319" t="inlineStr">
      <is>
        <t>99 0 00 02110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62" sId="1" odxf="1" dxf="1">
    <nc r="F319" t="inlineStr">
      <is>
        <t>244</t>
      </is>
    </nc>
    <odxf>
      <font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30" formatCode="@"/>
      <fill>
        <patternFill patternType="solid">
          <fgColor indexed="27"/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G319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19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963" sId="1" odxf="1" dxf="1">
    <nc r="I319">
      <f>G319+H319</f>
    </nc>
    <odxf>
      <font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64" sId="1" odxf="1" dxf="1" numFmtId="4">
    <nc r="J319">
      <v>0</v>
    </nc>
    <odxf>
      <font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65" sId="1" odxf="1" dxf="1" numFmtId="4">
    <nc r="K319">
      <v>0</v>
    </nc>
    <odxf>
      <font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320" start="0" length="0">
    <dxf>
      <font>
        <sz val="13"/>
        <name val="Times New Roman"/>
        <scheme val="none"/>
      </font>
      <alignment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20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20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20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20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20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20" start="0" length="0">
    <dxf>
      <font>
        <sz val="13"/>
        <name val="Times New Roman"/>
        <scheme val="none"/>
      </font>
      <numFmt numFmtId="167" formatCode="#,##0.0"/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20" start="0" length="0">
    <dxf>
      <font>
        <sz val="13"/>
        <name val="Times New Roman"/>
        <scheme val="none"/>
      </font>
      <numFmt numFmtId="167" formatCode="#,##0.0"/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20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20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20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21" start="0" length="0">
    <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21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21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21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21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21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21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21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21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21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21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22" start="0" length="0">
    <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22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22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22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22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22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22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22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22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22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22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23" start="0" length="0">
    <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23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23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23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23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23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23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23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23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23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23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24" start="0" length="0">
    <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24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24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24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24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24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24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24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24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24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24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25" start="0" length="0">
    <dxf>
      <font>
        <sz val="13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25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25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25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25" start="0" length="0">
    <dxf>
      <font>
        <sz val="13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25" start="0" length="0">
    <dxf>
      <font>
        <sz val="13"/>
        <name val="Times New Roman"/>
        <scheme val="none"/>
      </font>
      <numFmt numFmtId="30" formatCode="@"/>
      <fill>
        <patternFill patternType="solid">
          <fgColor indexed="27"/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25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25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25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25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25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26" start="0" length="0">
    <dxf>
      <font>
        <sz val="13"/>
        <name val="Times New Roman"/>
        <scheme val="none"/>
      </font>
      <alignment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26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26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26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26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26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26" start="0" length="0">
    <dxf>
      <font>
        <sz val="13"/>
        <name val="Times New Roman"/>
        <scheme val="none"/>
      </font>
      <numFmt numFmtId="167" formatCode="#,##0.0"/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26" start="0" length="0">
    <dxf>
      <font>
        <sz val="13"/>
        <name val="Times New Roman"/>
        <scheme val="none"/>
      </font>
      <numFmt numFmtId="167" formatCode="#,##0.0"/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2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2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2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27" start="0" length="0">
    <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27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27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27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27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27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27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27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27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27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27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28" start="0" length="0">
    <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28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28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28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28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28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28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28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28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28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28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29" start="0" length="0">
    <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29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29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29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29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29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29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29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29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29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29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30" start="0" length="0">
    <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30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30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30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30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30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30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30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30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30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30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31" start="0" length="0">
    <dxf>
      <font>
        <sz val="13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31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31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31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31" start="0" length="0">
    <dxf>
      <font>
        <sz val="13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31" start="0" length="0">
    <dxf>
      <font>
        <sz val="13"/>
        <name val="Times New Roman"/>
        <scheme val="none"/>
      </font>
      <numFmt numFmtId="30" formatCode="@"/>
      <fill>
        <patternFill patternType="solid">
          <fgColor indexed="27"/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31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31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31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31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31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32" start="0" length="0">
    <dxf>
      <font>
        <sz val="13"/>
        <name val="Times New Roman"/>
        <scheme val="none"/>
      </font>
      <alignment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32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32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32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32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32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32" start="0" length="0">
    <dxf>
      <font>
        <sz val="13"/>
        <name val="Times New Roman"/>
        <scheme val="none"/>
      </font>
      <numFmt numFmtId="167" formatCode="#,##0.0"/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32" start="0" length="0">
    <dxf>
      <font>
        <sz val="13"/>
        <name val="Times New Roman"/>
        <scheme val="none"/>
      </font>
      <numFmt numFmtId="167" formatCode="#,##0.0"/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32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32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32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33" start="0" length="0">
    <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33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33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33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33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33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33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33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33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33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33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34" start="0" length="0">
    <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34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34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34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34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34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34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34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34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34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34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35" start="0" length="0">
    <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35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35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35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35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35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35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35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35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35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35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36" start="0" length="0">
    <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36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36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36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36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36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3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3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3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3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36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37" start="0" length="0">
    <dxf>
      <font>
        <sz val="13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37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37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37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37" start="0" length="0">
    <dxf>
      <font>
        <sz val="13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37" start="0" length="0">
    <dxf>
      <font>
        <sz val="13"/>
        <name val="Times New Roman"/>
        <scheme val="none"/>
      </font>
      <numFmt numFmtId="30" formatCode="@"/>
      <fill>
        <patternFill patternType="solid">
          <fgColor indexed="27"/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37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37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37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37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37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38" start="0" length="0">
    <dxf>
      <font>
        <sz val="13"/>
        <name val="Times New Roman"/>
        <scheme val="none"/>
      </font>
      <alignment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38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38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38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38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38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38" start="0" length="0">
    <dxf>
      <font>
        <sz val="13"/>
        <name val="Times New Roman"/>
        <scheme val="none"/>
      </font>
      <numFmt numFmtId="167" formatCode="#,##0.0"/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38" start="0" length="0">
    <dxf>
      <font>
        <sz val="13"/>
        <name val="Times New Roman"/>
        <scheme val="none"/>
      </font>
      <numFmt numFmtId="167" formatCode="#,##0.0"/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3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3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38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39" start="0" length="0">
    <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39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39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39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39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39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39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39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39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39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39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40" start="0" length="0">
    <dxf>
      <font>
        <sz val="13"/>
        <name val="Times New Roman"/>
        <scheme val="none"/>
      </font>
      <numFmt numFmtId="30" formatCode="@"/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40" start="0" length="0">
    <dxf>
      <font>
        <sz val="13"/>
        <name val="Times New Roman"/>
        <scheme val="none"/>
      </font>
      <numFmt numFmtId="30" formatCode="@"/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40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40" start="0" length="0">
    <dxf>
      <font>
        <sz val="13"/>
        <color indexed="8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40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40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40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40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40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40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40" start="0" length="0">
    <dxf>
      <font>
        <sz val="13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41" start="0" length="0">
    <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41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41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41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41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41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41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41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41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41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41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42" start="0" length="0">
    <dxf>
      <font>
        <sz val="13"/>
        <name val="Times New Roman"/>
        <scheme val="none"/>
      </font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42" start="0" length="0">
    <dxf>
      <font>
        <sz val="13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42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42" start="0" length="0">
    <dxf>
      <font>
        <sz val="13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42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42" start="0" length="0">
    <dxf>
      <font>
        <sz val="13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42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42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42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42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42" start="0" length="0">
    <dxf>
      <font>
        <sz val="13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343" start="0" length="0">
    <dxf>
      <font>
        <sz val="13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B343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C343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D343" start="0" length="0">
    <dxf>
      <font>
        <sz val="13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E343" start="0" length="0">
    <dxf>
      <font>
        <sz val="13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F343" start="0" length="0">
    <dxf>
      <font>
        <sz val="13"/>
        <name val="Times New Roman"/>
        <scheme val="none"/>
      </font>
      <numFmt numFmtId="30" formatCode="@"/>
      <fill>
        <patternFill patternType="solid">
          <fgColor indexed="27"/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G343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343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I343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343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343" start="0" length="0">
    <dxf>
      <font>
        <sz val="13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rc rId="1966" sId="1" ref="A314:XFD314" action="deleteRow">
    <undo index="0" exp="area" ref3D="1" dr="$G$1:$H$1048576" dn="Z_4CB36178_0A6F_447C_83EC_B61FCF745B34_.wvu.Cols" sId="1"/>
    <undo index="0" exp="area" ref3D="1" dr="$G$1:$H$1048576" dn="Z_4CB2AD8A_1395_4EEB_B6E5_ACA1429CF0DB_.wvu.Cols" sId="1"/>
    <rfmt sheetId="1" xfDxf="1" sqref="A314:XFD314" start="0" length="0">
      <dxf>
        <font>
          <name val="Times New Roman"/>
          <scheme val="none"/>
        </font>
      </dxf>
    </rfmt>
    <rcc rId="0" sId="1" dxf="1">
      <nc r="A314" t="inlineStr">
        <is>
          <t>Другие общегосударственные вопросы</t>
        </is>
      </nc>
      <ndxf>
        <font>
          <sz val="13"/>
          <name val="Times New Roman"/>
          <scheme val="none"/>
        </font>
        <alignment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14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314" t="inlineStr">
        <is>
          <t>01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314" t="inlineStr">
        <is>
          <t>13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31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314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314">
        <f>G315</f>
      </nc>
      <n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314">
        <f>H315</f>
      </nc>
      <n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314">
        <f>I315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314">
        <f>J315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314">
        <f>K315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967" sId="1">
    <oc r="G306">
      <f>G307</f>
    </oc>
    <nc r="G306">
      <f>G307+G314</f>
    </nc>
  </rcc>
  <rcc rId="1968" sId="1">
    <oc r="H306">
      <f>H307</f>
    </oc>
    <nc r="H306">
      <f>H307+H314</f>
    </nc>
  </rcc>
  <rcc rId="1969" sId="1">
    <oc r="I306">
      <f>I307</f>
    </oc>
    <nc r="I306">
      <f>I307+I314</f>
    </nc>
  </rcc>
  <rcc rId="1970" sId="1" numFmtId="4">
    <nc r="G318">
      <v>0</v>
    </nc>
  </rcc>
  <rcc rId="1971" sId="1" numFmtId="4">
    <nc r="H318">
      <v>258</v>
    </nc>
  </rcc>
  <rcc rId="1972" sId="1" numFmtId="30">
    <nc r="B314">
      <v>963</v>
    </nc>
  </rcc>
  <rcc rId="1973" sId="1" numFmtId="30">
    <nc r="B315">
      <v>963</v>
    </nc>
  </rcc>
  <rcc rId="1974" sId="1" numFmtId="30">
    <nc r="B316">
      <v>963</v>
    </nc>
  </rcc>
  <rcc rId="1975" sId="1" numFmtId="30">
    <nc r="B317">
      <v>963</v>
    </nc>
  </rcc>
  <rcc rId="1976" sId="1" numFmtId="30">
    <nc r="B318">
      <v>963</v>
    </nc>
  </rcc>
  <rcv guid="{C0DCEFD6-4378-4196-8A52-BBAE8937CBA3}" action="delete"/>
  <rdn rId="0" localSheetId="1" customView="1" name="Z_C0DCEFD6_4378_4196_8A52_BBAE8937CBA3_.wvu.PrintArea" hidden="1" oldHidden="1">
    <formula>'2024-2026 год'!$A$1:$K$318</formula>
    <oldFormula>'2024-2026 год'!$A$1:$K$313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год'!$A$12:$F$313</formula>
    <oldFormula>'2024-2026 год'!$A$12:$F$303</oldFormula>
  </rdn>
  <rcv guid="{C0DCEFD6-4378-4196-8A52-BBAE8937CBA3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L11" start="0" length="0">
    <dxf>
      <numFmt numFmtId="167" formatCode="#,##0.0"/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0" sId="1" ref="A90:XFD90" action="insertRow">
    <undo index="0" exp="area" ref3D="1" dr="$G$1:$H$1048576" dn="Z_4CB36178_0A6F_447C_83EC_B61FCF745B34_.wvu.Cols" sId="1"/>
    <undo index="0" exp="area" ref3D="1" dr="$G$1:$H$1048576" dn="Z_4CB2AD8A_1395_4EEB_B6E5_ACA1429CF0DB_.wvu.Cols" sId="1"/>
    <undo index="6" exp="area" ref3D="1" dr="$A$228:$XFD$233" dn="Z_4CB36178_0A6F_447C_83EC_B61FCF745B34_.wvu.Rows" sId="1"/>
    <undo index="4" exp="area" ref3D="1" dr="$A$157:$XFD$160" dn="Z_4CB36178_0A6F_447C_83EC_B61FCF745B34_.wvu.Rows" sId="1"/>
    <undo index="2" exp="area" ref3D="1" dr="$A$142:$XFD$145" dn="Z_4CB36178_0A6F_447C_83EC_B61FCF745B34_.wvu.Rows" sId="1"/>
    <undo index="1" exp="area" ref3D="1" dr="$A$134:$XFD$137" dn="Z_4CB36178_0A6F_447C_83EC_B61FCF745B34_.wvu.Rows" sId="1"/>
  </rrc>
  <rrc rId="1981" sId="1" ref="A90:XFD90" action="insertRow">
    <undo index="0" exp="area" ref3D="1" dr="$G$1:$H$1048576" dn="Z_4CB36178_0A6F_447C_83EC_B61FCF745B34_.wvu.Cols" sId="1"/>
    <undo index="0" exp="area" ref3D="1" dr="$G$1:$H$1048576" dn="Z_4CB2AD8A_1395_4EEB_B6E5_ACA1429CF0DB_.wvu.Cols" sId="1"/>
    <undo index="6" exp="area" ref3D="1" dr="$A$229:$XFD$234" dn="Z_4CB36178_0A6F_447C_83EC_B61FCF745B34_.wvu.Rows" sId="1"/>
    <undo index="4" exp="area" ref3D="1" dr="$A$158:$XFD$161" dn="Z_4CB36178_0A6F_447C_83EC_B61FCF745B34_.wvu.Rows" sId="1"/>
    <undo index="2" exp="area" ref3D="1" dr="$A$143:$XFD$146" dn="Z_4CB36178_0A6F_447C_83EC_B61FCF745B34_.wvu.Rows" sId="1"/>
    <undo index="1" exp="area" ref3D="1" dr="$A$135:$XFD$138" dn="Z_4CB36178_0A6F_447C_83EC_B61FCF745B34_.wvu.Rows" sId="1"/>
  </rrc>
  <rrc rId="1982" sId="1" ref="A90:XFD90" action="insertRow">
    <undo index="0" exp="area" ref3D="1" dr="$G$1:$H$1048576" dn="Z_4CB36178_0A6F_447C_83EC_B61FCF745B34_.wvu.Cols" sId="1"/>
    <undo index="0" exp="area" ref3D="1" dr="$G$1:$H$1048576" dn="Z_4CB2AD8A_1395_4EEB_B6E5_ACA1429CF0DB_.wvu.Cols" sId="1"/>
    <undo index="6" exp="area" ref3D="1" dr="$A$230:$XFD$235" dn="Z_4CB36178_0A6F_447C_83EC_B61FCF745B34_.wvu.Rows" sId="1"/>
    <undo index="4" exp="area" ref3D="1" dr="$A$159:$XFD$162" dn="Z_4CB36178_0A6F_447C_83EC_B61FCF745B34_.wvu.Rows" sId="1"/>
    <undo index="2" exp="area" ref3D="1" dr="$A$144:$XFD$147" dn="Z_4CB36178_0A6F_447C_83EC_B61FCF745B34_.wvu.Rows" sId="1"/>
    <undo index="1" exp="area" ref3D="1" dr="$A$136:$XFD$139" dn="Z_4CB36178_0A6F_447C_83EC_B61FCF745B34_.wvu.Rows" sId="1"/>
  </rrc>
  <rrc rId="1983" sId="1" ref="A90:XFD90" action="insertRow">
    <undo index="0" exp="area" ref3D="1" dr="$G$1:$H$1048576" dn="Z_4CB36178_0A6F_447C_83EC_B61FCF745B34_.wvu.Cols" sId="1"/>
    <undo index="0" exp="area" ref3D="1" dr="$G$1:$H$1048576" dn="Z_4CB2AD8A_1395_4EEB_B6E5_ACA1429CF0DB_.wvu.Cols" sId="1"/>
    <undo index="6" exp="area" ref3D="1" dr="$A$231:$XFD$236" dn="Z_4CB36178_0A6F_447C_83EC_B61FCF745B34_.wvu.Rows" sId="1"/>
    <undo index="4" exp="area" ref3D="1" dr="$A$160:$XFD$163" dn="Z_4CB36178_0A6F_447C_83EC_B61FCF745B34_.wvu.Rows" sId="1"/>
    <undo index="2" exp="area" ref3D="1" dr="$A$145:$XFD$148" dn="Z_4CB36178_0A6F_447C_83EC_B61FCF745B34_.wvu.Rows" sId="1"/>
    <undo index="1" exp="area" ref3D="1" dr="$A$137:$XFD$140" dn="Z_4CB36178_0A6F_447C_83EC_B61FCF745B34_.wvu.Rows" sId="1"/>
  </rrc>
  <rrc rId="1984" sId="1" ref="A90:XFD90" action="insertRow">
    <undo index="0" exp="area" ref3D="1" dr="$G$1:$H$1048576" dn="Z_4CB36178_0A6F_447C_83EC_B61FCF745B34_.wvu.Cols" sId="1"/>
    <undo index="0" exp="area" ref3D="1" dr="$G$1:$H$1048576" dn="Z_4CB2AD8A_1395_4EEB_B6E5_ACA1429CF0DB_.wvu.Cols" sId="1"/>
    <undo index="6" exp="area" ref3D="1" dr="$A$232:$XFD$237" dn="Z_4CB36178_0A6F_447C_83EC_B61FCF745B34_.wvu.Rows" sId="1"/>
    <undo index="4" exp="area" ref3D="1" dr="$A$161:$XFD$164" dn="Z_4CB36178_0A6F_447C_83EC_B61FCF745B34_.wvu.Rows" sId="1"/>
    <undo index="2" exp="area" ref3D="1" dr="$A$146:$XFD$149" dn="Z_4CB36178_0A6F_447C_83EC_B61FCF745B34_.wvu.Rows" sId="1"/>
    <undo index="1" exp="area" ref3D="1" dr="$A$138:$XFD$141" dn="Z_4CB36178_0A6F_447C_83EC_B61FCF745B34_.wvu.Rows" sId="1"/>
  </rrc>
  <rcc rId="1985" sId="1" xfDxf="1" dxf="1">
    <nc r="A91" t="inlineStr">
      <is>
        <t>Обеспечение мероприятий по землеустройству и землепользованию</t>
      </is>
    </nc>
    <ndxf>
      <font>
        <sz val="13"/>
        <name val="Times New Roman"/>
        <scheme val="none"/>
      </font>
      <fill>
        <patternFill patternType="solid">
          <bgColor rgb="FFDAEEF3"/>
        </patternFill>
      </fill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86" sId="1">
    <nc r="A90" t="inlineStr">
      <is>
        <t>Непрограммные направления деятельности</t>
      </is>
    </nc>
  </rcc>
  <rcc rId="1987" sId="1" odxf="1" dxf="1">
    <nc r="B90" t="inlineStr">
      <is>
        <t>920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88" sId="1" odxf="1" dxf="1">
    <nc r="C90" t="inlineStr">
      <is>
        <t>04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89" sId="1" odxf="1" dxf="1">
    <nc r="D90" t="inlineStr">
      <is>
        <t>12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90" sId="1" odxf="1" dxf="1">
    <nc r="B91" t="inlineStr">
      <is>
        <t>920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91" sId="1" odxf="1" dxf="1">
    <nc r="C91" t="inlineStr">
      <is>
        <t>04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92" sId="1" odxf="1" dxf="1">
    <nc r="D91" t="inlineStr">
      <is>
        <t>12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93" sId="1" odxf="1" dxf="1">
    <nc r="B92" t="inlineStr">
      <is>
        <t>920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94" sId="1" odxf="1" dxf="1">
    <nc r="C92" t="inlineStr">
      <is>
        <t>04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95" sId="1" odxf="1" dxf="1">
    <nc r="D92" t="inlineStr">
      <is>
        <t>12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96" sId="1" odxf="1" dxf="1">
    <nc r="B93" t="inlineStr">
      <is>
        <t>920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97" sId="1" odxf="1" dxf="1">
    <nc r="C93" t="inlineStr">
      <is>
        <t>04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98" sId="1" odxf="1" dxf="1">
    <nc r="D93" t="inlineStr">
      <is>
        <t>12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1999" sId="1">
    <nc r="B94" t="inlineStr">
      <is>
        <t>920</t>
      </is>
    </nc>
  </rcc>
  <rcc rId="2000" sId="1">
    <nc r="C94" t="inlineStr">
      <is>
        <t>04</t>
      </is>
    </nc>
  </rcc>
  <rcc rId="2001" sId="1">
    <nc r="D94" t="inlineStr">
      <is>
        <t>12</t>
      </is>
    </nc>
  </rcc>
  <rfmt sheetId="1" sqref="E90:K93">
    <dxf>
      <fill>
        <patternFill patternType="none">
          <bgColor auto="1"/>
        </patternFill>
      </fill>
    </dxf>
  </rfmt>
  <rfmt sheetId="1" sqref="A90:A93">
    <dxf>
      <fill>
        <patternFill patternType="none">
          <bgColor auto="1"/>
        </patternFill>
      </fill>
    </dxf>
  </rfmt>
  <rcc rId="2002" sId="1" odxf="1" dxf="1">
    <nc r="E90" t="inlineStr">
      <is>
        <t>99 0 00 00000</t>
      </is>
    </nc>
    <odxf>
      <alignment wrapText="0" readingOrder="0"/>
    </odxf>
    <ndxf>
      <alignment wrapText="1" readingOrder="0"/>
    </ndxf>
  </rcc>
  <rcc rId="2003" sId="1">
    <nc r="E91" t="inlineStr">
      <is>
        <t>99 0 00 24100</t>
      </is>
    </nc>
  </rcc>
  <rcc rId="2004" sId="1">
    <nc r="E92" t="inlineStr">
      <is>
        <t>99 0 00 24100</t>
      </is>
    </nc>
  </rcc>
  <rcc rId="2005" sId="1">
    <nc r="E93" t="inlineStr">
      <is>
        <t>99 0 00 24100</t>
      </is>
    </nc>
  </rcc>
  <rcc rId="2006" sId="1">
    <nc r="E94" t="inlineStr">
      <is>
        <t>99 0 00 24100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7" sId="1">
    <nc r="A92" t="inlineStr">
      <is>
        <t>Закупка товаров, работ и услуг для обеспечения государственных (муниципальных) нужд</t>
      </is>
    </nc>
  </rcc>
  <rcc rId="2008" sId="1">
    <nc r="A93" t="inlineStr">
      <is>
        <t>Иные закупки товаров, работ и услуг для обеспечения государственных (муниципальных) нужд</t>
      </is>
    </nc>
  </rcc>
  <rcc rId="2009" sId="1" odxf="1" dxf="1">
    <nc r="A94" t="inlineStr">
      <is>
        <t>Прочая закупка товаров, работ и услуг</t>
      </is>
    </nc>
    <odxf>
      <fill>
        <patternFill>
          <bgColor rgb="FFDAEEF3"/>
        </patternFill>
      </fill>
    </odxf>
    <ndxf>
      <fill>
        <patternFill>
          <bgColor theme="8" tint="0.79998168889431442"/>
        </patternFill>
      </fill>
    </ndxf>
  </rcc>
  <rcc rId="2010" sId="1" odxf="1" dxf="1">
    <nc r="F92" t="inlineStr">
      <is>
        <t>200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11" sId="1" odxf="1" dxf="1">
    <nc r="F93" t="inlineStr">
      <is>
        <t>240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12" sId="1" odxf="1" dxf="1">
    <nc r="F94" t="inlineStr">
      <is>
        <t>244</t>
      </is>
    </nc>
    <odxf>
      <fill>
        <patternFill>
          <fgColor indexed="27"/>
          <bgColor rgb="FFDAEEF3"/>
        </patternFill>
      </fill>
    </odxf>
    <ndxf>
      <fill>
        <patternFill>
          <fgColor indexed="64"/>
          <bgColor theme="8" tint="0.79998168889431442"/>
        </patternFill>
      </fill>
    </ndxf>
  </rcc>
  <rcc rId="2013" sId="1">
    <nc r="I94">
      <f>G94+H94</f>
    </nc>
  </rcc>
  <rcc rId="2014" sId="1">
    <nc r="G93">
      <f>G94</f>
    </nc>
  </rcc>
  <rcc rId="2015" sId="1">
    <nc r="G92">
      <f>G93</f>
    </nc>
  </rcc>
  <rcc rId="2016" sId="1">
    <nc r="G91">
      <f>G92</f>
    </nc>
  </rcc>
  <rcc rId="2017" sId="1">
    <nc r="G90">
      <f>G91</f>
    </nc>
  </rcc>
  <rcc rId="2018" sId="1" odxf="1" dxf="1">
    <nc r="H90">
      <f>H91</f>
    </nc>
    <odxf>
      <alignment horizontal="general" readingOrder="0"/>
    </odxf>
    <ndxf>
      <alignment horizontal="right" readingOrder="0"/>
    </ndxf>
  </rcc>
  <rcc rId="2019" sId="1">
    <nc r="I90">
      <f>I91</f>
    </nc>
  </rcc>
  <rcc rId="2020" sId="1">
    <nc r="J90">
      <f>J91</f>
    </nc>
  </rcc>
  <rcc rId="2021" sId="1">
    <nc r="K90">
      <f>K91</f>
    </nc>
  </rcc>
  <rcc rId="2022" sId="1" odxf="1" dxf="1">
    <nc r="H91">
      <f>H92</f>
    </nc>
    <odxf>
      <alignment horizontal="general" readingOrder="0"/>
    </odxf>
    <ndxf>
      <alignment horizontal="right" readingOrder="0"/>
    </ndxf>
  </rcc>
  <rcc rId="2023" sId="1">
    <nc r="I91">
      <f>I92</f>
    </nc>
  </rcc>
  <rcc rId="2024" sId="1">
    <nc r="J91">
      <f>J92</f>
    </nc>
  </rcc>
  <rcc rId="2025" sId="1">
    <nc r="K91">
      <f>K92</f>
    </nc>
  </rcc>
  <rcc rId="2026" sId="1" odxf="1" dxf="1">
    <nc r="H92">
      <f>H93</f>
    </nc>
    <odxf>
      <alignment horizontal="general" readingOrder="0"/>
    </odxf>
    <ndxf>
      <alignment horizontal="right" readingOrder="0"/>
    </ndxf>
  </rcc>
  <rcc rId="2027" sId="1">
    <nc r="I92">
      <f>I93</f>
    </nc>
  </rcc>
  <rcc rId="2028" sId="1">
    <nc r="J92">
      <f>J93</f>
    </nc>
  </rcc>
  <rcc rId="2029" sId="1">
    <nc r="K92">
      <f>K93</f>
    </nc>
  </rcc>
  <rcc rId="2030" sId="1" odxf="1" dxf="1">
    <nc r="H93">
      <f>H94</f>
    </nc>
    <odxf>
      <alignment horizontal="general" readingOrder="0"/>
    </odxf>
    <ndxf>
      <alignment horizontal="right" readingOrder="0"/>
    </ndxf>
  </rcc>
  <rcc rId="2031" sId="1">
    <nc r="I93">
      <f>I94</f>
    </nc>
  </rcc>
  <rcc rId="2032" sId="1">
    <nc r="J93">
      <f>J94</f>
    </nc>
  </rcc>
  <rcc rId="2033" sId="1">
    <nc r="K93">
      <f>K94</f>
    </nc>
  </rcc>
  <rcc rId="2034" sId="1" numFmtId="4">
    <nc r="H94">
      <v>6</v>
    </nc>
  </rcc>
  <rcc rId="2035" sId="1">
    <oc r="G82">
      <f>G83</f>
    </oc>
    <nc r="G82">
      <f>G83+G90</f>
    </nc>
  </rcc>
  <rcc rId="2036" sId="1">
    <oc r="H82">
      <f>H83</f>
    </oc>
    <nc r="H82">
      <f>H83+H90</f>
    </nc>
  </rcc>
  <rcc rId="2037" sId="1">
    <oc r="I82">
      <f>I83</f>
    </oc>
    <nc r="I82">
      <f>I83+I90</f>
    </nc>
  </rcc>
  <rcc rId="2038" sId="1">
    <oc r="J82">
      <f>J83</f>
    </oc>
    <nc r="J82">
      <f>J83+J90</f>
    </nc>
  </rcc>
  <rcc rId="2039" sId="1">
    <oc r="K82">
      <f>K83</f>
    </oc>
    <nc r="K82">
      <f>K83+K90</f>
    </nc>
  </rcc>
  <rcv guid="{C0DCEFD6-4378-4196-8A52-BBAE8937CBA3}" action="delete"/>
  <rdn rId="0" localSheetId="1" customView="1" name="Z_C0DCEFD6_4378_4196_8A52_BBAE8937CBA3_.wvu.PrintArea" hidden="1" oldHidden="1">
    <formula>'2024-2026 год'!$A$1:$K$323</formula>
    <oldFormula>'2024-2026 год'!$A$1:$K$323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год'!$A$12:$F$323</formula>
    <oldFormula>'2024-2026 год'!$A$12:$F$318</oldFormula>
  </rdn>
  <rcv guid="{C0DCEFD6-4378-4196-8A52-BBAE8937CBA3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'2024-2026 год'!$A$1:$K$323</formula>
    <oldFormula>'2024-2026 год'!$A$1:$K$323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год'!$A$12:$F$323</formula>
    <oldFormula>'2024-2026 год'!$A$12:$F$323</oldFormula>
  </rdn>
  <rcv guid="{C0DCEFD6-4378-4196-8A52-BBAE8937CBA3}" action="add"/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6" sId="1" numFmtId="4">
    <oc r="H195">
      <v>-1525</v>
    </oc>
    <nc r="H195">
      <f>-1525-6</f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4CB36178_0A6F_447C_83EC_B61FCF745B34_.wvu.Cols" hidden="1" oldHidden="1">
    <oldFormula>'2024-2026 год'!$G:$H</oldFormula>
  </rdn>
  <rcv guid="{4CB36178-0A6F-447C-83EC-B61FCF745B34}" action="delete"/>
  <rdn rId="0" localSheetId="1" customView="1" name="Z_4CB36178_0A6F_447C_83EC_B61FCF745B34_.wvu.PrintArea" hidden="1" oldHidden="1">
    <formula>'2024-2026 год'!$A$1:$K$318</formula>
    <oldFormula>'2024-2026 год'!$A$1:$K$318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год'!$162:$165,'2024-2026 год'!$233:$238</formula>
    <oldFormula>'2024-2026 год'!$139:$142,'2024-2026 год'!$147:$150,'2024-2026 год'!$162:$165,'2024-2026 год'!$233:$238</oldFormula>
  </rdn>
  <rdn rId="0" localSheetId="1" customView="1" name="Z_4CB36178_0A6F_447C_83EC_B61FCF745B34_.wvu.FilterData" hidden="1" oldHidden="1">
    <formula>'2024-2026 год'!$A$12:$F$323</formula>
    <oldFormula>'2024-2026 год'!$A$12:$F$318</oldFormula>
  </rdn>
  <rcv guid="{4CB36178-0A6F-447C-83EC-B61FCF745B3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04" sId="1">
    <oc r="F3" t="inlineStr">
      <is>
        <t>от 01 ноября 2024 года № 5-18/141</t>
      </is>
    </oc>
    <nc r="F3" t="inlineStr">
      <is>
        <t>от   декабря 2024 года №</t>
      </is>
    </nc>
  </rcc>
  <rcv guid="{4CB36178-0A6F-447C-83EC-B61FCF745B34}" action="delete"/>
  <rdn rId="0" localSheetId="1" customView="1" name="Z_4CB36178_0A6F_447C_83EC_B61FCF745B34_.wvu.PrintArea" hidden="1" oldHidden="1">
    <formula>'2024-2026 год'!$A$1:$K$318</formula>
    <oldFormula>'2024-2026 год'!$A$1:$K$318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год'!$162:$165,'2024-2026 год'!$233:$238</formula>
    <oldFormula>'2024-2026 год'!$139:$142,'2024-2026 год'!$147:$150,'2024-2026 год'!$162:$165,'2024-2026 год'!$233:$238</oldFormula>
  </rdn>
  <rdn rId="0" localSheetId="1" customView="1" name="Z_4CB36178_0A6F_447C_83EC_B61FCF745B34_.wvu.FilterData" hidden="1" oldHidden="1">
    <formula>'2024-2026 год'!$A$12:$F$323</formula>
    <oldFormula>'2024-2026 год'!$A$12:$F$323</oldFormula>
  </rdn>
  <rcv guid="{4CB36178-0A6F-447C-83EC-B61FCF745B3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09" sId="1" numFmtId="4">
    <oc r="I13">
      <v>7</v>
    </oc>
    <nc r="I13">
      <v>9</v>
    </nc>
  </rcc>
  <rcc rId="2110" sId="1" numFmtId="4">
    <oc r="J13">
      <v>8</v>
    </oc>
    <nc r="J13">
      <v>10</v>
    </nc>
  </rcc>
  <rcc rId="2111" sId="1" numFmtId="4">
    <oc r="K13">
      <v>9</v>
    </oc>
    <nc r="K13">
      <v>11</v>
    </nc>
  </rcc>
  <rcc rId="2112" sId="1">
    <oc r="A35" t="inlineStr">
      <is>
        <t>Защита населения и территории муниципального района "Печора" от чрезвычайных ситуаций</t>
      </is>
    </oc>
    <nc r="A35" t="inlineStr">
      <is>
        <t>Подпрограмма "Защита населения и территории муниципального района "Печора" от чрезвычайных ситуаций"</t>
      </is>
    </nc>
  </rcc>
  <rcc rId="2113" sId="1" numFmtId="4">
    <nc r="G94">
      <v>0</v>
    </nc>
  </rcc>
  <rcc rId="2114" sId="1" numFmtId="4">
    <nc r="J94">
      <v>0</v>
    </nc>
  </rcc>
  <rcc rId="2115" sId="1" numFmtId="4">
    <nc r="K94">
      <v>0</v>
    </nc>
  </rcc>
  <rcc rId="2116" sId="1" numFmtId="4">
    <oc r="H199">
      <v>1525</v>
    </oc>
    <nc r="H199">
      <f>1525</f>
    </nc>
  </rcc>
  <rcc rId="2117" sId="1" numFmtId="4">
    <oc r="H28">
      <v>-258</v>
    </oc>
    <nc r="H28">
      <f>-258-159.8</f>
    </nc>
  </rcc>
  <rcc rId="2118" sId="1" numFmtId="4">
    <oc r="H31">
      <v>-63.9</v>
    </oc>
    <nc r="H31">
      <f>-63.9+159.8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3" sId="1">
    <oc r="E93" t="inlineStr">
      <is>
        <t>99 0 00 27600</t>
      </is>
    </oc>
    <nc r="E93" t="inlineStr">
      <is>
        <t>99 0 00 25410</t>
      </is>
    </nc>
  </rcc>
  <rcc rId="774" sId="1">
    <oc r="E94" t="inlineStr">
      <is>
        <t>99 0 00 27600</t>
      </is>
    </oc>
    <nc r="E94" t="inlineStr">
      <is>
        <t>99 0 00 25410</t>
      </is>
    </nc>
  </rcc>
  <rcc rId="775" sId="1">
    <oc r="E95" t="inlineStr">
      <is>
        <t>99 0 00 27600</t>
      </is>
    </oc>
    <nc r="E95" t="inlineStr">
      <is>
        <t>99 0 00 25410</t>
      </is>
    </nc>
  </rcc>
  <rcc rId="776" sId="1" odxf="1" dxf="1">
    <oc r="E96" t="inlineStr">
      <is>
        <t>99 0 00 27600</t>
      </is>
    </oc>
    <nc r="E96" t="inlineStr">
      <is>
        <t>99 0 00 25410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96">
    <dxf>
      <fill>
        <patternFill patternType="solid">
          <bgColor theme="8" tint="0.79998168889431442"/>
        </patternFill>
      </fill>
    </dxf>
  </rfmt>
  <rfmt sheetId="1" sqref="A93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77" sId="1" xfDxf="1" dxf="1">
    <nc r="A93" t="inlineStr">
      <is>
        <t>Мероприятия в области жилищного хозяйства</t>
      </is>
    </nc>
    <ndxf>
      <font>
        <sz val="13"/>
        <name val="Times New Roman"/>
        <scheme val="none"/>
      </font>
    </ndxf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9" sId="1">
    <oc r="H199">
      <f>1525</f>
    </oc>
    <nc r="H199">
      <f>1525-173.5</f>
    </nc>
  </rcc>
  <rcc rId="2120" sId="1" numFmtId="4">
    <oc r="H178">
      <v>0</v>
    </oc>
    <nc r="H178">
      <v>173.5</v>
    </nc>
  </rcc>
  <rcc rId="2121" sId="1">
    <oc r="H31">
      <f>-63.9+159.8</f>
    </oc>
    <nc r="H31">
      <f>-63.9+159.8+3599.5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год'!$A$1:$K$318</formula>
    <oldFormula>'2024-2026 год'!$A$1:$K$318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год'!$162:$165,'2024-2026 год'!$233:$238</formula>
    <oldFormula>'2024-2026 год'!$139:$142,'2024-2026 год'!$147:$150,'2024-2026 год'!$162:$165,'2024-2026 год'!$233:$238</oldFormula>
  </rdn>
  <rdn rId="0" localSheetId="1" customView="1" name="Z_4CB36178_0A6F_447C_83EC_B61FCF745B34_.wvu.FilterData" hidden="1" oldHidden="1">
    <formula>'2024-2026 год'!$A$12:$F$323</formula>
    <oldFormula>'2024-2026 год'!$A$12:$F$323</oldFormula>
  </rdn>
  <rcv guid="{4CB36178-0A6F-447C-83EC-B61FCF745B34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год'!$A$1:$K$318</formula>
    <oldFormula>'2024-2026 год'!$A$1:$K$318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год'!$162:$165,'2024-2026 год'!$233:$238</formula>
    <oldFormula>'2024-2026 год'!$139:$142,'2024-2026 год'!$147:$150,'2024-2026 год'!$162:$165,'2024-2026 год'!$233:$238</oldFormula>
  </rdn>
  <rdn rId="0" localSheetId="1" customView="1" name="Z_4CB36178_0A6F_447C_83EC_B61FCF745B34_.wvu.FilterData" hidden="1" oldHidden="1">
    <formula>'2024-2026 год'!$A$12:$F$323</formula>
    <oldFormula>'2024-2026 год'!$A$12:$F$323</oldFormula>
  </rdn>
  <rcv guid="{4CB36178-0A6F-447C-83EC-B61FCF745B34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год'!$A$1:$K$318</formula>
    <oldFormula>'2024-2026 год'!$A$1:$K$318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год'!$162:$165,'2024-2026 год'!$233:$238</formula>
    <oldFormula>'2024-2026 год'!$139:$142,'2024-2026 год'!$147:$150,'2024-2026 год'!$162:$165,'2024-2026 год'!$233:$238</oldFormula>
  </rdn>
  <rdn rId="0" localSheetId="1" customView="1" name="Z_4CB36178_0A6F_447C_83EC_B61FCF745B34_.wvu.FilterData" hidden="1" oldHidden="1">
    <formula>'2024-2026 год'!$A$12:$F$323</formula>
    <oldFormula>'2024-2026 год'!$A$12:$F$323</oldFormula>
  </rdn>
  <rcv guid="{4CB36178-0A6F-447C-83EC-B61FCF745B34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год'!$A$1:$K$318</formula>
    <oldFormula>'2024-2026 год'!$A$1:$K$318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год'!$162:$165,'2024-2026 год'!$233:$238</formula>
    <oldFormula>'2024-2026 год'!$139:$142,'2024-2026 год'!$147:$150,'2024-2026 год'!$162:$165,'2024-2026 год'!$233:$238</oldFormula>
  </rdn>
  <rdn rId="0" localSheetId="1" customView="1" name="Z_4CB36178_0A6F_447C_83EC_B61FCF745B34_.wvu.FilterData" hidden="1" oldHidden="1">
    <formula>'2024-2026 год'!$A$12:$F$323</formula>
    <oldFormula>'2024-2026 год'!$A$12:$F$323</oldFormula>
  </rdn>
  <rcv guid="{4CB36178-0A6F-447C-83EC-B61FCF745B34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год'!$A$1:$K$323</formula>
    <oldFormula>'2024-2026 год'!$A$1:$K$318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год'!$162:$165,'2024-2026 год'!$233:$238</formula>
    <oldFormula>'2024-2026 год'!$139:$142,'2024-2026 год'!$147:$150,'2024-2026 год'!$162:$165,'2024-2026 год'!$233:$238</oldFormula>
  </rdn>
  <rdn rId="0" localSheetId="1" customView="1" name="Z_4CB36178_0A6F_447C_83EC_B61FCF745B34_.wvu.FilterData" hidden="1" oldHidden="1">
    <formula>'2024-2026 год'!$A$12:$F$323</formula>
    <oldFormula>'2024-2026 год'!$A$12:$F$323</oldFormula>
  </rdn>
  <rcv guid="{4CB36178-0A6F-447C-83EC-B61FCF745B3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2" sId="1">
    <nc r="B81" t="inlineStr">
      <is>
        <t>920</t>
      </is>
    </nc>
  </rcc>
  <rrc rId="2143" sId="1" ref="A233:XFD233" action="deleteRow">
    <undo index="65535" exp="ref" v="1" dr="K233" r="K15" sId="1"/>
    <undo index="65535" exp="ref" v="1" dr="J233" r="J15" sId="1"/>
    <undo index="65535" exp="ref" v="1" dr="I233" r="I15" sId="1"/>
    <undo index="65535" exp="ref" v="1" dr="H233" r="H15" sId="1"/>
    <undo index="65535" exp="ref" v="1" dr="G233" r="G15" sId="1"/>
    <undo index="65535" exp="area" ref3D="1" dr="$A$233:$XFD$238" dn="Z_4CB36178_0A6F_447C_83EC_B61FCF745B34_.wvu.Rows" sId="1"/>
    <rfmt sheetId="1" xfDxf="1" sqref="A233:XFD233" start="0" length="0">
      <dxf>
        <font>
          <name val="Times New Roman"/>
          <family val="1"/>
        </font>
      </dxf>
    </rfmt>
    <rcc rId="0" sId="1" dxf="1">
      <nc r="A233" t="inlineStr">
        <is>
          <t>ОБСЛУЖИВАНИЕ ГОСУДАРСТВЕННОГО (МУНИЦИПАЛЬНОГО) ДОЛГА</t>
        </is>
      </nc>
      <ndxf>
        <font>
          <b/>
          <sz val="13"/>
          <name val="Times New Roman"/>
          <family val="1"/>
        </font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33" t="inlineStr">
        <is>
          <t>920</t>
        </is>
      </nc>
      <ndxf>
        <font>
          <b/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33" t="inlineStr">
        <is>
          <t>13</t>
        </is>
      </nc>
      <ndxf>
        <font>
          <b/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33" t="inlineStr">
        <is>
          <t>00</t>
        </is>
      </nc>
      <ndxf>
        <font>
          <b/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233" start="0" length="0">
      <dxf>
        <font>
          <b/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233" start="0" length="0">
      <dxf>
        <font>
          <b/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33">
        <f>G234</f>
      </nc>
      <ndxf>
        <font>
          <b/>
          <sz val="13"/>
          <name val="Times New Roman"/>
          <family val="1"/>
        </font>
        <numFmt numFmtId="167" formatCode="#,##0.0"/>
        <fill>
          <patternFill patternType="solid"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33">
        <f>H234</f>
      </nc>
      <ndxf>
        <font>
          <b/>
          <sz val="13"/>
          <name val="Times New Roman"/>
          <family val="1"/>
        </font>
        <numFmt numFmtId="167" formatCode="#,##0.0"/>
        <fill>
          <patternFill patternType="solid"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33">
        <f>I234</f>
      </nc>
      <ndxf>
        <font>
          <b/>
          <sz val="13"/>
          <name val="Times New Roman"/>
          <family val="1"/>
        </font>
        <numFmt numFmtId="167" formatCode="#,##0.0"/>
        <fill>
          <patternFill patternType="solid"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33">
        <f>J234</f>
      </nc>
      <ndxf>
        <font>
          <b/>
          <sz val="13"/>
          <name val="Times New Roman"/>
          <family val="1"/>
        </font>
        <numFmt numFmtId="167" formatCode="#,##0.0"/>
        <fill>
          <patternFill patternType="solid"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33">
        <f>K234</f>
      </nc>
      <ndxf>
        <font>
          <b/>
          <sz val="13"/>
          <name val="Times New Roman"/>
          <family val="1"/>
        </font>
        <numFmt numFmtId="167" formatCode="#,##0.0"/>
        <fill>
          <patternFill patternType="solid"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33" start="0" length="0">
      <dxf>
        <numFmt numFmtId="167" formatCode="#,##0.0"/>
      </dxf>
    </rfmt>
    <rfmt sheetId="1" sqref="M233" start="0" length="0">
      <dxf>
        <numFmt numFmtId="167" formatCode="#,##0.0"/>
      </dxf>
    </rfmt>
    <rfmt sheetId="1" sqref="N233" start="0" length="0">
      <dxf>
        <numFmt numFmtId="167" formatCode="#,##0.0"/>
      </dxf>
    </rfmt>
  </rrc>
  <rrc rId="2144" sId="1" ref="A233:XFD233" action="deleteRow">
    <undo index="65535" exp="area" ref3D="1" dr="$A$233:$XFD$237" dn="Z_4CB36178_0A6F_447C_83EC_B61FCF745B34_.wvu.Rows" sId="1"/>
    <rfmt sheetId="1" xfDxf="1" sqref="A233:XFD233" start="0" length="0">
      <dxf>
        <font>
          <name val="Times New Roman"/>
          <family val="1"/>
        </font>
      </dxf>
    </rfmt>
    <rcc rId="0" sId="1" dxf="1">
      <nc r="A233" t="inlineStr">
        <is>
          <t xml:space="preserve">Обслуживание государственного (муниципального) внутреннего долга
</t>
        </is>
      </nc>
      <ndxf>
        <font>
          <sz val="13"/>
          <name val="Times New Roman"/>
          <family val="1"/>
        </font>
        <fill>
          <patternFill patternType="solid">
            <bgColor theme="0"/>
          </patternFill>
        </fill>
        <alignment horizontal="left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33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33" t="inlineStr">
        <is>
          <t>13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33" t="inlineStr">
        <is>
          <t>01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233" start="0" length="0">
      <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233" start="0" length="0">
      <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33">
        <f>G234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33">
        <f>H234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33">
        <f>I234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33">
        <f>J234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33">
        <f>K234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33" start="0" length="0">
      <dxf>
        <numFmt numFmtId="167" formatCode="#,##0.0"/>
      </dxf>
    </rfmt>
    <rfmt sheetId="1" sqref="M233" start="0" length="0">
      <dxf>
        <numFmt numFmtId="167" formatCode="#,##0.0"/>
      </dxf>
    </rfmt>
    <rfmt sheetId="1" sqref="N233" start="0" length="0">
      <dxf>
        <numFmt numFmtId="167" formatCode="#,##0.0"/>
      </dxf>
    </rfmt>
  </rrc>
  <rrc rId="2145" sId="1" ref="A233:XFD233" action="deleteRow">
    <undo index="65535" exp="area" ref3D="1" dr="$A$233:$XFD$236" dn="Z_4CB36178_0A6F_447C_83EC_B61FCF745B34_.wvu.Rows" sId="1"/>
    <rfmt sheetId="1" xfDxf="1" sqref="A233:XFD233" start="0" length="0">
      <dxf>
        <font>
          <name val="Times New Roman"/>
          <family val="1"/>
        </font>
      </dxf>
    </rfmt>
    <rcc rId="0" sId="1" dxf="1">
      <nc r="A233" t="inlineStr">
        <is>
          <t>Непрограммные направления деятельности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33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33" t="inlineStr">
        <is>
          <t>13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33" t="inlineStr">
        <is>
          <t>01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33" t="inlineStr">
        <is>
          <t>99 0 00 00000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33" start="0" length="0">
      <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33">
        <f>G234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33">
        <f>H234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33">
        <f>I234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33">
        <f>J234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33">
        <f>K234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33" start="0" length="0">
      <dxf>
        <numFmt numFmtId="167" formatCode="#,##0.0"/>
      </dxf>
    </rfmt>
    <rfmt sheetId="1" sqref="M233" start="0" length="0">
      <dxf>
        <numFmt numFmtId="167" formatCode="#,##0.0"/>
      </dxf>
    </rfmt>
    <rfmt sheetId="1" sqref="N233" start="0" length="0">
      <dxf>
        <numFmt numFmtId="167" formatCode="#,##0.0"/>
      </dxf>
    </rfmt>
  </rrc>
  <rrc rId="2146" sId="1" ref="A233:XFD233" action="deleteRow">
    <undo index="65535" exp="area" ref3D="1" dr="$A$233:$XFD$235" dn="Z_4CB36178_0A6F_447C_83EC_B61FCF745B34_.wvu.Rows" sId="1"/>
    <rfmt sheetId="1" xfDxf="1" sqref="A233:XFD233" start="0" length="0">
      <dxf>
        <font>
          <name val="Times New Roman"/>
          <family val="1"/>
        </font>
      </dxf>
    </rfmt>
    <rcc rId="0" sId="1" dxf="1">
      <nc r="A233" t="inlineStr">
        <is>
          <t>Обслуживание муниципального долга</t>
        </is>
      </nc>
      <ndxf>
        <font>
          <sz val="13"/>
          <name val="Times New Roman"/>
          <family val="1"/>
        </font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33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33" t="inlineStr">
        <is>
          <t>13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33" t="inlineStr">
        <is>
          <t>01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33" t="inlineStr">
        <is>
          <t>99 0 00 02120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33" start="0" length="0">
      <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33">
        <f>G234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33">
        <f>H234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33">
        <f>I234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33">
        <f>J234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33">
        <f>K234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33" start="0" length="0">
      <dxf>
        <numFmt numFmtId="167" formatCode="#,##0.0"/>
      </dxf>
    </rfmt>
    <rfmt sheetId="1" sqref="M233" start="0" length="0">
      <dxf>
        <numFmt numFmtId="167" formatCode="#,##0.0"/>
      </dxf>
    </rfmt>
    <rfmt sheetId="1" sqref="N233" start="0" length="0">
      <dxf>
        <numFmt numFmtId="167" formatCode="#,##0.0"/>
      </dxf>
    </rfmt>
  </rrc>
  <rrc rId="2147" sId="1" ref="A233:XFD233" action="deleteRow">
    <undo index="65535" exp="area" ref3D="1" dr="$A$233:$XFD$234" dn="Z_4CB36178_0A6F_447C_83EC_B61FCF745B34_.wvu.Rows" sId="1"/>
    <rfmt sheetId="1" xfDxf="1" sqref="A233:XFD233" start="0" length="0">
      <dxf>
        <font>
          <name val="Times New Roman"/>
          <family val="1"/>
        </font>
      </dxf>
    </rfmt>
    <rcc rId="0" sId="1" dxf="1">
      <nc r="A233" t="inlineStr">
        <is>
          <t xml:space="preserve">Обслуживание государственного (муниципального) долга
</t>
        </is>
      </nc>
      <ndxf>
        <font>
          <sz val="13"/>
          <name val="Times New Roman"/>
          <family val="1"/>
        </font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33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33" t="inlineStr">
        <is>
          <t>13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33" t="inlineStr">
        <is>
          <t>01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33" t="inlineStr">
        <is>
          <t>99 0 00 02120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33" t="inlineStr">
        <is>
          <t>700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3">
        <f>G234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33">
        <f>H234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33">
        <f>I234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33">
        <f>J234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33">
        <f>K234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33" start="0" length="0">
      <dxf>
        <numFmt numFmtId="167" formatCode="#,##0.0"/>
      </dxf>
    </rfmt>
    <rfmt sheetId="1" sqref="M233" start="0" length="0">
      <dxf>
        <numFmt numFmtId="167" formatCode="#,##0.0"/>
      </dxf>
    </rfmt>
    <rfmt sheetId="1" sqref="N233" start="0" length="0">
      <dxf>
        <numFmt numFmtId="167" formatCode="#,##0.0"/>
      </dxf>
    </rfmt>
  </rrc>
  <rrc rId="2148" sId="1" ref="A233:XFD233" action="deleteRow">
    <undo index="65535" exp="area" ref3D="1" dr="$A$233:$XFD$233" dn="Z_4CB36178_0A6F_447C_83EC_B61FCF745B34_.wvu.Rows" sId="1"/>
    <rfmt sheetId="1" xfDxf="1" sqref="A233:XFD233" start="0" length="0">
      <dxf>
        <font>
          <name val="Times New Roman"/>
          <family val="1"/>
        </font>
      </dxf>
    </rfmt>
    <rcc rId="0" sId="1" dxf="1">
      <nc r="A233" t="inlineStr">
        <is>
          <t xml:space="preserve">Обслуживание муниципального долга
</t>
        </is>
      </nc>
      <ndxf>
        <font>
          <sz val="13"/>
          <name val="Times New Roman"/>
          <family val="1"/>
        </font>
        <fill>
          <patternFill patternType="solid">
            <bgColor theme="8" tint="0.79998168889431442"/>
          </patternFill>
        </fill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33" t="inlineStr">
        <is>
          <t>920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33" t="inlineStr">
        <is>
          <t>13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33" t="inlineStr">
        <is>
          <t>01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33" t="inlineStr">
        <is>
          <t>99 0 00 02120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33" t="inlineStr">
        <is>
          <t>730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33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33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33">
        <f>G233+H233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33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33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33" start="0" length="0">
      <dxf>
        <numFmt numFmtId="167" formatCode="#,##0.0"/>
      </dxf>
    </rfmt>
    <rfmt sheetId="1" sqref="M233" start="0" length="0">
      <dxf>
        <numFmt numFmtId="167" formatCode="#,##0.0"/>
      </dxf>
    </rfmt>
    <rfmt sheetId="1" sqref="N233" start="0" length="0">
      <dxf>
        <numFmt numFmtId="167" formatCode="#,##0.0"/>
      </dxf>
    </rfmt>
  </rrc>
  <rcc rId="2149" sId="1">
    <oc r="G15">
      <f>G16+G32+G54+G95+G204+#REF!+G233</f>
    </oc>
    <nc r="G15">
      <f>G16+G32+G54+G95+G204+G233</f>
    </nc>
  </rcc>
  <rcc rId="2150" sId="1">
    <oc r="H15">
      <f>H16+H32+H54+H95+H204+#REF!+H233</f>
    </oc>
    <nc r="H15">
      <f>H16+H32+H54+H95+H204+H233</f>
    </nc>
  </rcc>
  <rcc rId="2151" sId="1" odxf="1" dxf="1">
    <oc r="I15">
      <f>I16+I32+I54+I95+I204+#REF!+I233</f>
    </oc>
    <nc r="I15">
      <f>I16+I32+I54+I95+I204+I233</f>
    </nc>
    <odxf>
      <alignment horizontal="right"/>
    </odxf>
    <ndxf>
      <alignment horizontal="general"/>
    </ndxf>
  </rcc>
  <rcv guid="{4CB36178-0A6F-447C-83EC-B61FCF745B34}" action="delete"/>
  <rdn rId="0" localSheetId="1" customView="1" name="Z_4CB36178_0A6F_447C_83EC_B61FCF745B34_.wvu.PrintArea" hidden="1" oldHidden="1">
    <formula>'2024-2026 год'!$A$1:$K$317</formula>
    <oldFormula>'2024-2026 год'!$A$1:$K$317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</formula>
    <oldFormula>'2024-2026 год'!$139:$142,'2024-2026 год'!$147:$150,'2024-2026 год'!$162:$165,'2024-2026 год'!#REF!</oldFormula>
  </rdn>
  <rdn rId="0" localSheetId="1" customView="1" name="Z_4CB36178_0A6F_447C_83EC_B61FCF745B34_.wvu.FilterData" hidden="1" oldHidden="1">
    <formula>'2024-2026 год'!$A$12:$F$317</formula>
    <oldFormula>'2024-2026 год'!$A$12:$F$317</oldFormula>
  </rdn>
  <rcv guid="{4CB36178-0A6F-447C-83EC-B61FCF745B34}" action="add"/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6" sId="1">
    <oc r="J15">
      <f>J16+J32+J54+J95+J204+#REF!+J233</f>
    </oc>
    <nc r="J15">
      <f>J16+J32+J54+J95+J204+J233</f>
    </nc>
  </rcc>
  <rcc rId="2157" sId="1">
    <oc r="K15">
      <f>K16+K32+K54+K95+K204+#REF!+K233</f>
    </oc>
    <nc r="K15">
      <f>K16+K32+K54+K95+K204+K233</f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год'!$A$1:$K$317</formula>
    <oldFormula>'2024-2026 год'!$A$1:$K$317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</formula>
    <oldFormula>'2024-2026 год'!$139:$142,'2024-2026 год'!$147:$150,'2024-2026 год'!$162:$165</oldFormula>
  </rdn>
  <rdn rId="0" localSheetId="1" customView="1" name="Z_4CB36178_0A6F_447C_83EC_B61FCF745B34_.wvu.FilterData" hidden="1" oldHidden="1">
    <formula>'2024-2026 год'!$A$12:$F$317</formula>
    <oldFormula>'2024-2026 год'!$A$12:$F$317</oldFormula>
  </rdn>
  <rcv guid="{4CB36178-0A6F-447C-83EC-B61FCF745B3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5" start="0" length="0">
    <dxf>
      <numFmt numFmtId="30" formatCode="@"/>
      <alignment horizontal="left" vertical="center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171" start="0" length="0">
    <dxf>
      <numFmt numFmtId="30" formatCode="@"/>
      <alignment horizontal="left" vertical="center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v guid="{4CB36178-0A6F-447C-83EC-B61FCF745B34}" action="delete"/>
  <rdn rId="0" localSheetId="1" customView="1" name="Z_4CB36178_0A6F_447C_83EC_B61FCF745B34_.wvu.PrintArea" hidden="1" oldHidden="1">
    <formula>'2024-2026 год'!$A$1:$K$317</formula>
    <oldFormula>'2024-2026 год'!$A$1:$K$317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</formula>
    <oldFormula>'2024-2026 год'!$139:$142,'2024-2026 год'!$147:$150,'2024-2026 год'!$162:$165</oldFormula>
  </rdn>
  <rdn rId="0" localSheetId="1" customView="1" name="Z_4CB36178_0A6F_447C_83EC_B61FCF745B34_.wvu.FilterData" hidden="1" oldHidden="1">
    <formula>'2024-2026 год'!$A$12:$F$317</formula>
    <oldFormula>'2024-2026 год'!$A$12:$F$317</oldFormula>
  </rdn>
  <rcv guid="{4CB36178-0A6F-447C-83EC-B61FCF745B3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8" sId="1">
    <oc r="A78" t="inlineStr">
      <is>
        <t>Разработка проекта планированировки и проекта межевания территории ГП "Печора"</t>
      </is>
    </oc>
    <nc r="A78" t="inlineStr">
      <is>
        <t>Разработка проекта планировки и проекта межевания территории ГП "Печора"</t>
      </is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6" sId="1">
    <oc r="F3" t="inlineStr">
      <is>
        <t>от   декабря 2024 года №</t>
      </is>
    </oc>
    <nc r="F3" t="inlineStr">
      <is>
        <t>от 20 декабря 2024 года №5-19/148</t>
      </is>
    </nc>
  </rcc>
  <rcc rId="2167" sId="1" numFmtId="4">
    <oc r="I13">
      <v>9</v>
    </oc>
    <nc r="I13">
      <v>7</v>
    </nc>
  </rcc>
  <rcc rId="2168" sId="1" numFmtId="4">
    <oc r="J13">
      <v>10</v>
    </oc>
    <nc r="J13">
      <v>8</v>
    </nc>
  </rcc>
  <rcc rId="2169" sId="1" numFmtId="4">
    <oc r="K13">
      <v>11</v>
    </oc>
    <nc r="K13">
      <v>9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0" sId="1">
    <oc r="A76" t="inlineStr">
      <is>
        <t>Профилактика терроризма и экстремизма</t>
      </is>
    </oc>
    <nc r="A76" t="inlineStr">
      <is>
        <t>Подпрограмма "Профилактика терроризма и экстремизма"</t>
      </is>
    </nc>
  </rcc>
  <rcv guid="{4CB36178-0A6F-447C-83EC-B61FCF745B34}" action="delete"/>
  <rdn rId="0" localSheetId="1" customView="1" name="Z_4CB36178_0A6F_447C_83EC_B61FCF745B34_.wvu.PrintArea" hidden="1" oldHidden="1">
    <formula>'2024-2026 год'!$A$1:$K$317</formula>
    <oldFormula>'2024-2026 год'!$A$1:$K$317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</formula>
    <oldFormula>'2024-2026 год'!$139:$142,'2024-2026 год'!$147:$150,'2024-2026 год'!$162:$165</oldFormula>
  </rdn>
  <rdn rId="0" localSheetId="1" customView="1" name="Z_4CB36178_0A6F_447C_83EC_B61FCF745B34_.wvu.FilterData" hidden="1" oldHidden="1">
    <formula>'2024-2026 год'!$A$12:$F$317</formula>
    <oldFormula>'2024-2026 год'!$A$12:$F$317</oldFormula>
  </rdn>
  <rcv guid="{4CB36178-0A6F-447C-83EC-B61FCF745B34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5" sId="1">
    <oc r="F3" t="inlineStr">
      <is>
        <t>от 20 декабря 2024 года №5-19/148</t>
      </is>
    </oc>
    <nc r="F3" t="inlineStr">
      <is>
        <t>от 20 декабря 2024 года № 5-19/148</t>
      </is>
    </nc>
  </rcc>
  <rcv guid="{4CB36178-0A6F-447C-83EC-B61FCF745B34}" action="delete"/>
  <rdn rId="0" localSheetId="1" customView="1" name="Z_4CB36178_0A6F_447C_83EC_B61FCF745B34_.wvu.PrintArea" hidden="1" oldHidden="1">
    <formula>'2024-2026 год'!$A$1:$K$317</formula>
    <oldFormula>'2024-2026 год'!$A$1:$K$317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Rows" hidden="1" oldHidden="1">
    <formula>'2024-2026 год'!$139:$142,'2024-2026 год'!$147:$150,'2024-2026 год'!$162:$165</formula>
    <oldFormula>'2024-2026 год'!$139:$142,'2024-2026 год'!$147:$150,'2024-2026 год'!$162:$165</oldFormula>
  </rdn>
  <rdn rId="0" localSheetId="1" customView="1" name="Z_4CB36178_0A6F_447C_83EC_B61FCF745B34_.wvu.Cols" hidden="1" oldHidden="1">
    <formula>'2024-2026 год'!$G:$H</formula>
  </rdn>
  <rdn rId="0" localSheetId="1" customView="1" name="Z_4CB36178_0A6F_447C_83EC_B61FCF745B34_.wvu.FilterData" hidden="1" oldHidden="1">
    <formula>'2024-2026 год'!$A$12:$F$317</formula>
    <oldFormula>'2024-2026 год'!$A$12:$F$317</oldFormula>
  </rdn>
  <rcv guid="{4CB36178-0A6F-447C-83EC-B61FCF745B3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9" sId="1" numFmtId="4">
    <nc r="H148">
      <v>-30303</v>
    </nc>
  </rcc>
  <rcc rId="780" sId="1" numFmtId="4">
    <oc r="H144">
      <v>0</v>
    </oc>
    <nc r="H144">
      <v>303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8A6F29B3-AEBA-41B6-8A9A-8FCC6A08EC0C}" name="Администратор" id="-121803662" dateTime="2024-03-04T10:14:23"/>
  <userInfo guid="{9E2601FB-4767-4B22-9F6B-4E00B2C7E9BC}" name="Администратор" id="-121828529" dateTime="2024-12-02T12:30:00"/>
  <userInfo guid="{EC32828E-619F-4DAE-B0FE-8A1636558719}" name="Zinovkina" id="-967613647" dateTime="2024-12-12T16:06:03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Q317"/>
  <sheetViews>
    <sheetView showGridLines="0" tabSelected="1" showRuler="0" view="pageBreakPreview" zoomScale="90" zoomScaleNormal="100" zoomScaleSheetLayoutView="90" workbookViewId="0">
      <selection activeCell="F3" sqref="F3:K3"/>
    </sheetView>
  </sheetViews>
  <sheetFormatPr defaultColWidth="9.140625" defaultRowHeight="12.75" x14ac:dyDescent="0.2"/>
  <cols>
    <col min="1" max="1" width="63.85546875" style="1" customWidth="1"/>
    <col min="2" max="2" width="8.140625" style="1" customWidth="1"/>
    <col min="3" max="3" width="6.140625" style="1" customWidth="1"/>
    <col min="4" max="4" width="5.85546875" style="1" customWidth="1"/>
    <col min="5" max="5" width="18.42578125" style="1" customWidth="1"/>
    <col min="6" max="6" width="10.5703125" style="1" customWidth="1"/>
    <col min="7" max="7" width="13.140625" style="1" hidden="1" customWidth="1"/>
    <col min="8" max="8" width="13.42578125" style="1" hidden="1" customWidth="1"/>
    <col min="9" max="9" width="13.7109375" style="1" customWidth="1"/>
    <col min="10" max="10" width="14.85546875" style="1" customWidth="1"/>
    <col min="11" max="11" width="14.5703125" style="1" customWidth="1"/>
    <col min="12" max="12" width="11.7109375" style="1" customWidth="1"/>
    <col min="13" max="14" width="9.140625" style="1"/>
    <col min="15" max="15" width="11.28515625" style="1" customWidth="1"/>
    <col min="16" max="16" width="11.85546875" style="1" customWidth="1"/>
    <col min="17" max="17" width="13.28515625" style="1" customWidth="1"/>
    <col min="18" max="16384" width="9.140625" style="1"/>
  </cols>
  <sheetData>
    <row r="1" spans="1:14" ht="18.75" x14ac:dyDescent="0.3">
      <c r="D1" s="122" t="s">
        <v>241</v>
      </c>
      <c r="E1" s="122"/>
      <c r="F1" s="122"/>
      <c r="G1" s="122"/>
      <c r="H1" s="122"/>
      <c r="I1" s="122"/>
      <c r="J1" s="122"/>
      <c r="K1" s="122"/>
    </row>
    <row r="2" spans="1:14" ht="18.75" x14ac:dyDescent="0.3">
      <c r="D2" s="14"/>
      <c r="E2" s="122" t="s">
        <v>110</v>
      </c>
      <c r="F2" s="122"/>
      <c r="G2" s="122"/>
      <c r="H2" s="122"/>
      <c r="I2" s="122"/>
      <c r="J2" s="122"/>
      <c r="K2" s="122"/>
    </row>
    <row r="3" spans="1:14" ht="18.75" x14ac:dyDescent="0.3">
      <c r="D3" s="100"/>
      <c r="E3" s="100"/>
      <c r="F3" s="122" t="s">
        <v>260</v>
      </c>
      <c r="G3" s="122"/>
      <c r="H3" s="122"/>
      <c r="I3" s="122"/>
      <c r="J3" s="122"/>
      <c r="K3" s="122"/>
    </row>
    <row r="4" spans="1:14" ht="18.75" x14ac:dyDescent="0.3">
      <c r="D4" s="100"/>
      <c r="E4" s="100"/>
      <c r="F4" s="100"/>
      <c r="G4" s="100"/>
      <c r="H4" s="100"/>
      <c r="I4" s="100"/>
      <c r="J4" s="100"/>
      <c r="K4" s="100"/>
    </row>
    <row r="5" spans="1:14" ht="18.75" x14ac:dyDescent="0.3">
      <c r="D5" s="122" t="s">
        <v>109</v>
      </c>
      <c r="E5" s="122"/>
      <c r="F5" s="122"/>
      <c r="G5" s="122"/>
      <c r="H5" s="122"/>
      <c r="I5" s="122"/>
      <c r="J5" s="122"/>
      <c r="K5" s="122"/>
    </row>
    <row r="6" spans="1:14" ht="18.75" x14ac:dyDescent="0.3">
      <c r="A6" s="3"/>
      <c r="B6" s="2"/>
      <c r="C6" s="4"/>
      <c r="D6" s="14"/>
      <c r="E6" s="122" t="s">
        <v>110</v>
      </c>
      <c r="F6" s="122"/>
      <c r="G6" s="122"/>
      <c r="H6" s="122"/>
      <c r="I6" s="122"/>
      <c r="J6" s="122"/>
      <c r="K6" s="122"/>
      <c r="N6" s="13"/>
    </row>
    <row r="7" spans="1:14" ht="18.75" x14ac:dyDescent="0.3">
      <c r="A7" s="9"/>
      <c r="B7" s="2"/>
      <c r="C7" s="4"/>
      <c r="D7" s="15"/>
      <c r="E7" s="15"/>
      <c r="F7" s="122" t="s">
        <v>214</v>
      </c>
      <c r="G7" s="122"/>
      <c r="H7" s="122"/>
      <c r="I7" s="122"/>
      <c r="J7" s="122"/>
      <c r="K7" s="122"/>
    </row>
    <row r="8" spans="1:14" ht="19.5" customHeight="1" x14ac:dyDescent="0.2">
      <c r="A8" s="9"/>
      <c r="B8" s="2"/>
      <c r="C8" s="4"/>
      <c r="D8" s="8"/>
      <c r="E8" s="8"/>
      <c r="F8" s="8"/>
      <c r="G8" s="8"/>
      <c r="H8" s="8"/>
      <c r="I8" s="8"/>
      <c r="J8" s="8"/>
      <c r="K8" s="8"/>
    </row>
    <row r="9" spans="1:14" ht="42" customHeight="1" x14ac:dyDescent="0.3">
      <c r="A9" s="123" t="s">
        <v>186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  <row r="10" spans="1:14" ht="24" customHeight="1" x14ac:dyDescent="0.2">
      <c r="A10" s="9"/>
      <c r="B10" s="9"/>
      <c r="C10" s="9"/>
      <c r="D10" s="9"/>
      <c r="E10" s="9"/>
      <c r="F10" s="9"/>
      <c r="G10" s="9"/>
      <c r="H10" s="9"/>
    </row>
    <row r="11" spans="1:14" ht="16.5" customHeight="1" x14ac:dyDescent="0.25">
      <c r="A11" s="120" t="s">
        <v>0</v>
      </c>
      <c r="B11" s="120" t="s">
        <v>1</v>
      </c>
      <c r="C11" s="121" t="s">
        <v>2</v>
      </c>
      <c r="D11" s="121"/>
      <c r="E11" s="120" t="s">
        <v>5</v>
      </c>
      <c r="F11" s="120" t="s">
        <v>6</v>
      </c>
      <c r="G11" s="118" t="s">
        <v>221</v>
      </c>
      <c r="H11" s="119"/>
      <c r="I11" s="119"/>
      <c r="J11" s="119"/>
      <c r="K11" s="119"/>
      <c r="L11" s="5"/>
    </row>
    <row r="12" spans="1:14" ht="33" customHeight="1" x14ac:dyDescent="0.2">
      <c r="A12" s="120"/>
      <c r="B12" s="120"/>
      <c r="C12" s="16" t="s">
        <v>3</v>
      </c>
      <c r="D12" s="16" t="s">
        <v>4</v>
      </c>
      <c r="E12" s="120"/>
      <c r="F12" s="120"/>
      <c r="G12" s="17" t="s">
        <v>132</v>
      </c>
      <c r="H12" s="101" t="s">
        <v>215</v>
      </c>
      <c r="I12" s="17" t="s">
        <v>132</v>
      </c>
      <c r="J12" s="17" t="s">
        <v>160</v>
      </c>
      <c r="K12" s="17" t="s">
        <v>185</v>
      </c>
    </row>
    <row r="13" spans="1:14" ht="16.5" x14ac:dyDescent="0.2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9">
        <v>7</v>
      </c>
      <c r="H13" s="19">
        <v>8</v>
      </c>
      <c r="I13" s="19">
        <v>7</v>
      </c>
      <c r="J13" s="19">
        <v>8</v>
      </c>
      <c r="K13" s="19">
        <v>9</v>
      </c>
    </row>
    <row r="14" spans="1:14" ht="16.5" x14ac:dyDescent="0.2">
      <c r="A14" s="16" t="s">
        <v>14</v>
      </c>
      <c r="B14" s="16"/>
      <c r="C14" s="16"/>
      <c r="D14" s="16"/>
      <c r="E14" s="16"/>
      <c r="F14" s="16"/>
      <c r="G14" s="107">
        <f>G15+G235+G303</f>
        <v>269922.80000000005</v>
      </c>
      <c r="H14" s="107">
        <f>H15+H235+H303</f>
        <v>3667</v>
      </c>
      <c r="I14" s="107">
        <f>I15+I235+I303</f>
        <v>273589.80000000005</v>
      </c>
      <c r="J14" s="107">
        <f>J15+J235+J303</f>
        <v>219807.00000000003</v>
      </c>
      <c r="K14" s="107">
        <f>K15+K235+K303</f>
        <v>225661.2</v>
      </c>
      <c r="L14" s="5"/>
      <c r="M14" s="5"/>
      <c r="N14" s="5"/>
    </row>
    <row r="15" spans="1:14" ht="16.5" x14ac:dyDescent="0.2">
      <c r="A15" s="21" t="s">
        <v>36</v>
      </c>
      <c r="B15" s="22">
        <v>920</v>
      </c>
      <c r="C15" s="22" t="s">
        <v>7</v>
      </c>
      <c r="D15" s="22" t="s">
        <v>7</v>
      </c>
      <c r="E15" s="22" t="s">
        <v>7</v>
      </c>
      <c r="F15" s="22" t="s">
        <v>7</v>
      </c>
      <c r="G15" s="108">
        <f>G16+G32+G54+G95+G204+G233</f>
        <v>187471.90000000002</v>
      </c>
      <c r="H15" s="108">
        <f t="shared" ref="H15:I15" si="0">H16+H32+H54+H95+H204+H233</f>
        <v>3317.5</v>
      </c>
      <c r="I15" s="108">
        <f t="shared" si="0"/>
        <v>190789.40000000002</v>
      </c>
      <c r="J15" s="23">
        <f>J16+J32+J54+J95+J204+J233</f>
        <v>158115.60000000003</v>
      </c>
      <c r="K15" s="23">
        <f>K16+K32+K54+K95+K204+K233</f>
        <v>163905.30000000002</v>
      </c>
      <c r="L15" s="5"/>
      <c r="M15" s="5"/>
      <c r="N15" s="5"/>
    </row>
    <row r="16" spans="1:14" ht="16.5" x14ac:dyDescent="0.2">
      <c r="A16" s="24" t="s">
        <v>8</v>
      </c>
      <c r="B16" s="25">
        <v>920</v>
      </c>
      <c r="C16" s="25" t="s">
        <v>9</v>
      </c>
      <c r="D16" s="25" t="s">
        <v>25</v>
      </c>
      <c r="E16" s="25" t="s">
        <v>7</v>
      </c>
      <c r="F16" s="25" t="s">
        <v>7</v>
      </c>
      <c r="G16" s="109">
        <f>G17+G23</f>
        <v>7547.2</v>
      </c>
      <c r="H16" s="109">
        <f>H17+H23</f>
        <v>3277.6</v>
      </c>
      <c r="I16" s="26">
        <f>I17+I23</f>
        <v>10824.800000000001</v>
      </c>
      <c r="J16" s="26">
        <f t="shared" ref="J16:K16" si="1">J17+J23</f>
        <v>2541</v>
      </c>
      <c r="K16" s="26">
        <f t="shared" si="1"/>
        <v>2506</v>
      </c>
      <c r="L16" s="5"/>
      <c r="M16" s="5"/>
      <c r="N16" s="5"/>
    </row>
    <row r="17" spans="1:14" s="6" customFormat="1" ht="49.5" x14ac:dyDescent="0.2">
      <c r="A17" s="27" t="s">
        <v>15</v>
      </c>
      <c r="B17" s="28" t="s">
        <v>22</v>
      </c>
      <c r="C17" s="29">
        <v>1</v>
      </c>
      <c r="D17" s="29">
        <v>3</v>
      </c>
      <c r="E17" s="30"/>
      <c r="F17" s="31" t="s">
        <v>7</v>
      </c>
      <c r="G17" s="32">
        <f>G18</f>
        <v>528</v>
      </c>
      <c r="H17" s="110">
        <f t="shared" ref="H17:K18" si="2">H18</f>
        <v>0</v>
      </c>
      <c r="I17" s="32">
        <f t="shared" si="2"/>
        <v>528</v>
      </c>
      <c r="J17" s="32">
        <f t="shared" si="2"/>
        <v>496</v>
      </c>
      <c r="K17" s="32">
        <f t="shared" si="2"/>
        <v>460</v>
      </c>
      <c r="L17" s="10"/>
      <c r="M17" s="5"/>
      <c r="N17" s="5"/>
    </row>
    <row r="18" spans="1:14" ht="16.5" x14ac:dyDescent="0.2">
      <c r="A18" s="33" t="s">
        <v>37</v>
      </c>
      <c r="B18" s="28" t="s">
        <v>22</v>
      </c>
      <c r="C18" s="29">
        <v>1</v>
      </c>
      <c r="D18" s="29">
        <v>3</v>
      </c>
      <c r="E18" s="34" t="s">
        <v>82</v>
      </c>
      <c r="F18" s="28" t="s">
        <v>7</v>
      </c>
      <c r="G18" s="32">
        <f>G19</f>
        <v>528</v>
      </c>
      <c r="H18" s="110">
        <f t="shared" si="2"/>
        <v>0</v>
      </c>
      <c r="I18" s="32">
        <f t="shared" si="2"/>
        <v>528</v>
      </c>
      <c r="J18" s="32">
        <f t="shared" si="2"/>
        <v>496</v>
      </c>
      <c r="K18" s="32">
        <f t="shared" si="2"/>
        <v>460</v>
      </c>
      <c r="L18" s="5"/>
      <c r="M18" s="5"/>
      <c r="N18" s="5"/>
    </row>
    <row r="19" spans="1:14" ht="33" x14ac:dyDescent="0.2">
      <c r="A19" s="35" t="s">
        <v>38</v>
      </c>
      <c r="B19" s="28" t="s">
        <v>22</v>
      </c>
      <c r="C19" s="29">
        <v>1</v>
      </c>
      <c r="D19" s="29">
        <v>3</v>
      </c>
      <c r="E19" s="34" t="s">
        <v>83</v>
      </c>
      <c r="F19" s="28"/>
      <c r="G19" s="32">
        <f>G20</f>
        <v>528</v>
      </c>
      <c r="H19" s="110">
        <f t="shared" ref="G19:K21" si="3">H20</f>
        <v>0</v>
      </c>
      <c r="I19" s="32">
        <f t="shared" si="3"/>
        <v>528</v>
      </c>
      <c r="J19" s="32">
        <f t="shared" si="3"/>
        <v>496</v>
      </c>
      <c r="K19" s="32">
        <f t="shared" si="3"/>
        <v>460</v>
      </c>
      <c r="L19" s="5"/>
      <c r="M19" s="5"/>
      <c r="N19" s="5"/>
    </row>
    <row r="20" spans="1:14" ht="33" x14ac:dyDescent="0.2">
      <c r="A20" s="36" t="s">
        <v>97</v>
      </c>
      <c r="B20" s="28" t="s">
        <v>22</v>
      </c>
      <c r="C20" s="29">
        <v>1</v>
      </c>
      <c r="D20" s="29">
        <v>3</v>
      </c>
      <c r="E20" s="34" t="s">
        <v>83</v>
      </c>
      <c r="F20" s="37" t="s">
        <v>39</v>
      </c>
      <c r="G20" s="32">
        <f t="shared" si="3"/>
        <v>528</v>
      </c>
      <c r="H20" s="32">
        <f t="shared" si="3"/>
        <v>0</v>
      </c>
      <c r="I20" s="32">
        <f t="shared" si="3"/>
        <v>528</v>
      </c>
      <c r="J20" s="32">
        <f t="shared" si="3"/>
        <v>496</v>
      </c>
      <c r="K20" s="32">
        <f t="shared" si="3"/>
        <v>460</v>
      </c>
      <c r="L20" s="5"/>
      <c r="M20" s="5"/>
      <c r="N20" s="5"/>
    </row>
    <row r="21" spans="1:14" ht="33" x14ac:dyDescent="0.2">
      <c r="A21" s="36" t="s">
        <v>64</v>
      </c>
      <c r="B21" s="28" t="s">
        <v>22</v>
      </c>
      <c r="C21" s="29">
        <v>1</v>
      </c>
      <c r="D21" s="29">
        <v>3</v>
      </c>
      <c r="E21" s="34" t="s">
        <v>83</v>
      </c>
      <c r="F21" s="37" t="s">
        <v>40</v>
      </c>
      <c r="G21" s="32">
        <f t="shared" si="3"/>
        <v>528</v>
      </c>
      <c r="H21" s="32">
        <f t="shared" si="3"/>
        <v>0</v>
      </c>
      <c r="I21" s="32">
        <f>I22</f>
        <v>528</v>
      </c>
      <c r="J21" s="32">
        <f>J22</f>
        <v>496</v>
      </c>
      <c r="K21" s="32">
        <f>K22</f>
        <v>460</v>
      </c>
      <c r="L21" s="5"/>
      <c r="M21" s="5"/>
      <c r="N21" s="5"/>
    </row>
    <row r="22" spans="1:14" ht="16.5" x14ac:dyDescent="0.2">
      <c r="A22" s="38" t="s">
        <v>105</v>
      </c>
      <c r="B22" s="39" t="s">
        <v>22</v>
      </c>
      <c r="C22" s="40" t="s">
        <v>9</v>
      </c>
      <c r="D22" s="40" t="s">
        <v>10</v>
      </c>
      <c r="E22" s="40" t="s">
        <v>83</v>
      </c>
      <c r="F22" s="41" t="s">
        <v>31</v>
      </c>
      <c r="G22" s="42">
        <v>528</v>
      </c>
      <c r="H22" s="111"/>
      <c r="I22" s="42">
        <f>G22+H22</f>
        <v>528</v>
      </c>
      <c r="J22" s="42">
        <v>496</v>
      </c>
      <c r="K22" s="42">
        <v>460</v>
      </c>
      <c r="L22" s="5"/>
      <c r="M22" s="5"/>
      <c r="N22" s="5"/>
    </row>
    <row r="23" spans="1:14" ht="16.5" x14ac:dyDescent="0.2">
      <c r="A23" s="27" t="s">
        <v>27</v>
      </c>
      <c r="B23" s="43" t="s">
        <v>22</v>
      </c>
      <c r="C23" s="43" t="s">
        <v>9</v>
      </c>
      <c r="D23" s="43" t="s">
        <v>28</v>
      </c>
      <c r="E23" s="43"/>
      <c r="F23" s="43"/>
      <c r="G23" s="112">
        <f>G24</f>
        <v>7019.2</v>
      </c>
      <c r="H23" s="112">
        <f>H24</f>
        <v>3277.6</v>
      </c>
      <c r="I23" s="44">
        <f>I24</f>
        <v>10296.800000000001</v>
      </c>
      <c r="J23" s="44">
        <f t="shared" ref="J23:K23" si="4">J24</f>
        <v>2045</v>
      </c>
      <c r="K23" s="44">
        <f t="shared" si="4"/>
        <v>2046</v>
      </c>
      <c r="L23" s="5"/>
      <c r="M23" s="5"/>
      <c r="N23" s="5"/>
    </row>
    <row r="24" spans="1:14" ht="16.5" x14ac:dyDescent="0.2">
      <c r="A24" s="33" t="s">
        <v>37</v>
      </c>
      <c r="B24" s="43" t="s">
        <v>22</v>
      </c>
      <c r="C24" s="45" t="s">
        <v>9</v>
      </c>
      <c r="D24" s="45" t="s">
        <v>28</v>
      </c>
      <c r="E24" s="34" t="s">
        <v>82</v>
      </c>
      <c r="F24" s="34"/>
      <c r="G24" s="113">
        <f t="shared" ref="G24:K24" si="5">G25</f>
        <v>7019.2</v>
      </c>
      <c r="H24" s="113">
        <f t="shared" si="5"/>
        <v>3277.6</v>
      </c>
      <c r="I24" s="46">
        <f t="shared" si="5"/>
        <v>10296.800000000001</v>
      </c>
      <c r="J24" s="46">
        <f t="shared" si="5"/>
        <v>2045</v>
      </c>
      <c r="K24" s="46">
        <f t="shared" si="5"/>
        <v>2046</v>
      </c>
      <c r="L24" s="5"/>
      <c r="M24" s="5"/>
      <c r="N24" s="5"/>
    </row>
    <row r="25" spans="1:14" ht="33" x14ac:dyDescent="0.2">
      <c r="A25" s="33" t="s">
        <v>134</v>
      </c>
      <c r="B25" s="43" t="s">
        <v>22</v>
      </c>
      <c r="C25" s="45" t="s">
        <v>9</v>
      </c>
      <c r="D25" s="45" t="s">
        <v>28</v>
      </c>
      <c r="E25" s="37" t="s">
        <v>133</v>
      </c>
      <c r="F25" s="34"/>
      <c r="G25" s="113">
        <f t="shared" ref="G25:H25" si="6">G26+G29</f>
        <v>7019.2</v>
      </c>
      <c r="H25" s="113">
        <f t="shared" si="6"/>
        <v>3277.6</v>
      </c>
      <c r="I25" s="46">
        <f t="shared" ref="I25:K25" si="7">I26+I29</f>
        <v>10296.800000000001</v>
      </c>
      <c r="J25" s="46">
        <f t="shared" si="7"/>
        <v>2045</v>
      </c>
      <c r="K25" s="46">
        <f t="shared" si="7"/>
        <v>2046</v>
      </c>
      <c r="L25" s="5"/>
      <c r="M25" s="5"/>
      <c r="N25" s="5"/>
    </row>
    <row r="26" spans="1:14" ht="33" x14ac:dyDescent="0.2">
      <c r="A26" s="36" t="s">
        <v>97</v>
      </c>
      <c r="B26" s="28" t="s">
        <v>22</v>
      </c>
      <c r="C26" s="29">
        <v>1</v>
      </c>
      <c r="D26" s="29">
        <v>13</v>
      </c>
      <c r="E26" s="37" t="s">
        <v>133</v>
      </c>
      <c r="F26" s="37" t="s">
        <v>39</v>
      </c>
      <c r="G26" s="32">
        <f t="shared" ref="G26:K27" si="8">G27</f>
        <v>923</v>
      </c>
      <c r="H26" s="32">
        <f t="shared" si="8"/>
        <v>-417.8</v>
      </c>
      <c r="I26" s="32">
        <f t="shared" si="8"/>
        <v>505.2</v>
      </c>
      <c r="J26" s="32">
        <f t="shared" si="8"/>
        <v>0</v>
      </c>
      <c r="K26" s="32">
        <f t="shared" si="8"/>
        <v>0</v>
      </c>
      <c r="L26" s="5"/>
      <c r="M26" s="5"/>
      <c r="N26" s="5"/>
    </row>
    <row r="27" spans="1:14" ht="33" x14ac:dyDescent="0.2">
      <c r="A27" s="36" t="s">
        <v>64</v>
      </c>
      <c r="B27" s="28" t="s">
        <v>22</v>
      </c>
      <c r="C27" s="29">
        <v>1</v>
      </c>
      <c r="D27" s="29">
        <v>13</v>
      </c>
      <c r="E27" s="37" t="s">
        <v>133</v>
      </c>
      <c r="F27" s="37" t="s">
        <v>40</v>
      </c>
      <c r="G27" s="32">
        <f t="shared" si="8"/>
        <v>923</v>
      </c>
      <c r="H27" s="32">
        <f t="shared" si="8"/>
        <v>-417.8</v>
      </c>
      <c r="I27" s="32">
        <f>I28</f>
        <v>505.2</v>
      </c>
      <c r="J27" s="32">
        <f>J28</f>
        <v>0</v>
      </c>
      <c r="K27" s="32">
        <f>K28</f>
        <v>0</v>
      </c>
      <c r="L27" s="5"/>
      <c r="M27" s="5"/>
      <c r="N27" s="5"/>
    </row>
    <row r="28" spans="1:14" ht="16.5" x14ac:dyDescent="0.2">
      <c r="A28" s="38" t="s">
        <v>105</v>
      </c>
      <c r="B28" s="39" t="s">
        <v>22</v>
      </c>
      <c r="C28" s="40" t="s">
        <v>9</v>
      </c>
      <c r="D28" s="40" t="s">
        <v>28</v>
      </c>
      <c r="E28" s="47" t="s">
        <v>133</v>
      </c>
      <c r="F28" s="41" t="s">
        <v>31</v>
      </c>
      <c r="G28" s="42">
        <v>923</v>
      </c>
      <c r="H28" s="111">
        <f>-258-159.8</f>
        <v>-417.8</v>
      </c>
      <c r="I28" s="42">
        <f>G28+H28</f>
        <v>505.2</v>
      </c>
      <c r="J28" s="42">
        <v>0</v>
      </c>
      <c r="K28" s="42">
        <v>0</v>
      </c>
      <c r="L28" s="5"/>
      <c r="M28" s="5"/>
      <c r="N28" s="5"/>
    </row>
    <row r="29" spans="1:14" ht="16.5" x14ac:dyDescent="0.2">
      <c r="A29" s="36" t="s">
        <v>41</v>
      </c>
      <c r="B29" s="43" t="s">
        <v>22</v>
      </c>
      <c r="C29" s="45" t="s">
        <v>9</v>
      </c>
      <c r="D29" s="45" t="s">
        <v>28</v>
      </c>
      <c r="E29" s="37" t="s">
        <v>133</v>
      </c>
      <c r="F29" s="34" t="s">
        <v>42</v>
      </c>
      <c r="G29" s="46">
        <f t="shared" ref="G29:H30" si="9">G30</f>
        <v>6096.2</v>
      </c>
      <c r="H29" s="46">
        <f t="shared" si="9"/>
        <v>3695.4</v>
      </c>
      <c r="I29" s="46">
        <f>I30</f>
        <v>9791.6</v>
      </c>
      <c r="J29" s="46">
        <f t="shared" ref="J29:K29" si="10">J30</f>
        <v>2045</v>
      </c>
      <c r="K29" s="46">
        <f t="shared" si="10"/>
        <v>2046</v>
      </c>
      <c r="L29" s="5"/>
      <c r="M29" s="5"/>
      <c r="N29" s="5"/>
    </row>
    <row r="30" spans="1:14" ht="16.5" x14ac:dyDescent="0.2">
      <c r="A30" s="36" t="s">
        <v>43</v>
      </c>
      <c r="B30" s="43" t="s">
        <v>22</v>
      </c>
      <c r="C30" s="45" t="s">
        <v>9</v>
      </c>
      <c r="D30" s="45" t="s">
        <v>28</v>
      </c>
      <c r="E30" s="37" t="s">
        <v>133</v>
      </c>
      <c r="F30" s="34" t="s">
        <v>44</v>
      </c>
      <c r="G30" s="46">
        <f t="shared" si="9"/>
        <v>6096.2</v>
      </c>
      <c r="H30" s="46">
        <f t="shared" si="9"/>
        <v>3695.4</v>
      </c>
      <c r="I30" s="46">
        <f>I31</f>
        <v>9791.6</v>
      </c>
      <c r="J30" s="46">
        <f t="shared" ref="J30:K30" si="11">J31</f>
        <v>2045</v>
      </c>
      <c r="K30" s="46">
        <f t="shared" si="11"/>
        <v>2046</v>
      </c>
      <c r="L30" s="5"/>
      <c r="M30" s="5"/>
      <c r="N30" s="5"/>
    </row>
    <row r="31" spans="1:14" ht="16.5" x14ac:dyDescent="0.2">
      <c r="A31" s="48" t="s">
        <v>81</v>
      </c>
      <c r="B31" s="40" t="s">
        <v>22</v>
      </c>
      <c r="C31" s="49" t="s">
        <v>9</v>
      </c>
      <c r="D31" s="49" t="s">
        <v>28</v>
      </c>
      <c r="E31" s="47" t="s">
        <v>133</v>
      </c>
      <c r="F31" s="39" t="s">
        <v>80</v>
      </c>
      <c r="G31" s="50">
        <v>6096.2</v>
      </c>
      <c r="H31" s="114">
        <f>-63.9+159.8+3599.5</f>
        <v>3695.4</v>
      </c>
      <c r="I31" s="50">
        <f>G31+H31</f>
        <v>9791.6</v>
      </c>
      <c r="J31" s="50">
        <f>45+2000</f>
        <v>2045</v>
      </c>
      <c r="K31" s="50">
        <f>46+2000</f>
        <v>2046</v>
      </c>
      <c r="L31" s="5"/>
      <c r="M31" s="5"/>
      <c r="N31" s="5"/>
    </row>
    <row r="32" spans="1:14" ht="33" x14ac:dyDescent="0.2">
      <c r="A32" s="51" t="s">
        <v>45</v>
      </c>
      <c r="B32" s="52" t="s">
        <v>22</v>
      </c>
      <c r="C32" s="52" t="s">
        <v>10</v>
      </c>
      <c r="D32" s="52" t="s">
        <v>25</v>
      </c>
      <c r="E32" s="52"/>
      <c r="F32" s="52"/>
      <c r="G32" s="53">
        <f t="shared" ref="G32:K32" si="12">G33</f>
        <v>1760</v>
      </c>
      <c r="H32" s="53">
        <f t="shared" si="12"/>
        <v>0</v>
      </c>
      <c r="I32" s="53">
        <f t="shared" si="12"/>
        <v>1760</v>
      </c>
      <c r="J32" s="53">
        <f t="shared" si="12"/>
        <v>2010</v>
      </c>
      <c r="K32" s="53">
        <f t="shared" si="12"/>
        <v>2610</v>
      </c>
      <c r="L32" s="5"/>
      <c r="M32" s="5"/>
      <c r="N32" s="5"/>
    </row>
    <row r="33" spans="1:14" ht="49.5" x14ac:dyDescent="0.2">
      <c r="A33" s="27" t="s">
        <v>131</v>
      </c>
      <c r="B33" s="43" t="s">
        <v>22</v>
      </c>
      <c r="C33" s="43" t="s">
        <v>10</v>
      </c>
      <c r="D33" s="43" t="s">
        <v>24</v>
      </c>
      <c r="E33" s="43"/>
      <c r="F33" s="43"/>
      <c r="G33" s="44">
        <f t="shared" ref="G33:H33" si="13">G41+G34</f>
        <v>1760</v>
      </c>
      <c r="H33" s="44">
        <f t="shared" si="13"/>
        <v>0</v>
      </c>
      <c r="I33" s="44">
        <f>I41+I34</f>
        <v>1760</v>
      </c>
      <c r="J33" s="44">
        <f t="shared" ref="J33:K33" si="14">J41+J34</f>
        <v>2010</v>
      </c>
      <c r="K33" s="44">
        <f t="shared" si="14"/>
        <v>2610</v>
      </c>
      <c r="L33" s="5"/>
      <c r="M33" s="5"/>
      <c r="N33" s="5"/>
    </row>
    <row r="34" spans="1:14" ht="33" x14ac:dyDescent="0.2">
      <c r="A34" s="27" t="s">
        <v>208</v>
      </c>
      <c r="B34" s="43" t="s">
        <v>22</v>
      </c>
      <c r="C34" s="43" t="s">
        <v>10</v>
      </c>
      <c r="D34" s="43" t="s">
        <v>24</v>
      </c>
      <c r="E34" s="43" t="s">
        <v>201</v>
      </c>
      <c r="F34" s="43"/>
      <c r="G34" s="44">
        <f t="shared" ref="G34:I39" si="15">G35</f>
        <v>0</v>
      </c>
      <c r="H34" s="44">
        <f t="shared" si="15"/>
        <v>0</v>
      </c>
      <c r="I34" s="44">
        <f t="shared" si="15"/>
        <v>0</v>
      </c>
      <c r="J34" s="44">
        <f t="shared" ref="J34:K39" si="16">J35</f>
        <v>0</v>
      </c>
      <c r="K34" s="44">
        <f t="shared" si="16"/>
        <v>600</v>
      </c>
      <c r="L34" s="5"/>
      <c r="M34" s="5"/>
      <c r="N34" s="5"/>
    </row>
    <row r="35" spans="1:14" ht="53.25" customHeight="1" x14ac:dyDescent="0.2">
      <c r="A35" s="27" t="s">
        <v>258</v>
      </c>
      <c r="B35" s="43" t="s">
        <v>22</v>
      </c>
      <c r="C35" s="43" t="s">
        <v>10</v>
      </c>
      <c r="D35" s="43" t="s">
        <v>24</v>
      </c>
      <c r="E35" s="43" t="s">
        <v>202</v>
      </c>
      <c r="F35" s="43"/>
      <c r="G35" s="44">
        <f t="shared" si="15"/>
        <v>0</v>
      </c>
      <c r="H35" s="44">
        <f t="shared" si="15"/>
        <v>0</v>
      </c>
      <c r="I35" s="44">
        <f t="shared" si="15"/>
        <v>0</v>
      </c>
      <c r="J35" s="44">
        <f t="shared" si="16"/>
        <v>0</v>
      </c>
      <c r="K35" s="44">
        <f t="shared" si="16"/>
        <v>600</v>
      </c>
      <c r="L35" s="5"/>
      <c r="M35" s="5"/>
      <c r="N35" s="5"/>
    </row>
    <row r="36" spans="1:14" ht="16.5" x14ac:dyDescent="0.2">
      <c r="A36" s="27" t="s">
        <v>204</v>
      </c>
      <c r="B36" s="43" t="s">
        <v>22</v>
      </c>
      <c r="C36" s="43" t="s">
        <v>10</v>
      </c>
      <c r="D36" s="43" t="s">
        <v>24</v>
      </c>
      <c r="E36" s="43" t="s">
        <v>203</v>
      </c>
      <c r="F36" s="43"/>
      <c r="G36" s="44">
        <f t="shared" si="15"/>
        <v>0</v>
      </c>
      <c r="H36" s="44">
        <f t="shared" si="15"/>
        <v>0</v>
      </c>
      <c r="I36" s="44">
        <f t="shared" si="15"/>
        <v>0</v>
      </c>
      <c r="J36" s="44">
        <f t="shared" si="16"/>
        <v>0</v>
      </c>
      <c r="K36" s="44">
        <f t="shared" si="16"/>
        <v>600</v>
      </c>
      <c r="L36" s="5"/>
      <c r="M36" s="5"/>
      <c r="N36" s="5"/>
    </row>
    <row r="37" spans="1:14" ht="82.5" x14ac:dyDescent="0.2">
      <c r="A37" s="27" t="s">
        <v>206</v>
      </c>
      <c r="B37" s="43" t="s">
        <v>22</v>
      </c>
      <c r="C37" s="43" t="s">
        <v>10</v>
      </c>
      <c r="D37" s="43" t="s">
        <v>24</v>
      </c>
      <c r="E37" s="43" t="s">
        <v>205</v>
      </c>
      <c r="F37" s="43"/>
      <c r="G37" s="44">
        <f t="shared" si="15"/>
        <v>0</v>
      </c>
      <c r="H37" s="44">
        <f t="shared" si="15"/>
        <v>0</v>
      </c>
      <c r="I37" s="44">
        <f t="shared" si="15"/>
        <v>0</v>
      </c>
      <c r="J37" s="44">
        <f t="shared" si="16"/>
        <v>0</v>
      </c>
      <c r="K37" s="44">
        <f t="shared" si="16"/>
        <v>600</v>
      </c>
      <c r="L37" s="5"/>
      <c r="M37" s="5"/>
      <c r="N37" s="5"/>
    </row>
    <row r="38" spans="1:14" ht="33" x14ac:dyDescent="0.2">
      <c r="A38" s="36" t="s">
        <v>97</v>
      </c>
      <c r="B38" s="43" t="s">
        <v>22</v>
      </c>
      <c r="C38" s="43" t="s">
        <v>10</v>
      </c>
      <c r="D38" s="43" t="s">
        <v>24</v>
      </c>
      <c r="E38" s="43" t="s">
        <v>205</v>
      </c>
      <c r="F38" s="43" t="s">
        <v>207</v>
      </c>
      <c r="G38" s="44">
        <f t="shared" si="15"/>
        <v>0</v>
      </c>
      <c r="H38" s="44">
        <f t="shared" si="15"/>
        <v>0</v>
      </c>
      <c r="I38" s="44">
        <f t="shared" si="15"/>
        <v>0</v>
      </c>
      <c r="J38" s="44">
        <f t="shared" si="16"/>
        <v>0</v>
      </c>
      <c r="K38" s="44">
        <f t="shared" si="16"/>
        <v>600</v>
      </c>
      <c r="L38" s="5"/>
      <c r="M38" s="5"/>
      <c r="N38" s="5"/>
    </row>
    <row r="39" spans="1:14" ht="33" x14ac:dyDescent="0.2">
      <c r="A39" s="36" t="s">
        <v>64</v>
      </c>
      <c r="B39" s="43" t="s">
        <v>22</v>
      </c>
      <c r="C39" s="43" t="s">
        <v>10</v>
      </c>
      <c r="D39" s="43" t="s">
        <v>24</v>
      </c>
      <c r="E39" s="43" t="s">
        <v>205</v>
      </c>
      <c r="F39" s="43" t="s">
        <v>40</v>
      </c>
      <c r="G39" s="44">
        <f t="shared" si="15"/>
        <v>0</v>
      </c>
      <c r="H39" s="44">
        <f t="shared" si="15"/>
        <v>0</v>
      </c>
      <c r="I39" s="44">
        <f t="shared" si="15"/>
        <v>0</v>
      </c>
      <c r="J39" s="44">
        <f t="shared" si="16"/>
        <v>0</v>
      </c>
      <c r="K39" s="44">
        <f t="shared" si="16"/>
        <v>600</v>
      </c>
      <c r="L39" s="5"/>
      <c r="M39" s="5"/>
      <c r="N39" s="5"/>
    </row>
    <row r="40" spans="1:14" ht="16.5" x14ac:dyDescent="0.2">
      <c r="A40" s="48" t="s">
        <v>105</v>
      </c>
      <c r="B40" s="47" t="s">
        <v>22</v>
      </c>
      <c r="C40" s="47" t="s">
        <v>10</v>
      </c>
      <c r="D40" s="47" t="s">
        <v>24</v>
      </c>
      <c r="E40" s="47" t="s">
        <v>205</v>
      </c>
      <c r="F40" s="47" t="s">
        <v>31</v>
      </c>
      <c r="G40" s="64">
        <v>0</v>
      </c>
      <c r="H40" s="115"/>
      <c r="I40" s="64">
        <f>G40+H40</f>
        <v>0</v>
      </c>
      <c r="J40" s="64">
        <v>0</v>
      </c>
      <c r="K40" s="64">
        <v>600</v>
      </c>
      <c r="L40" s="5"/>
      <c r="M40" s="5"/>
      <c r="N40" s="5"/>
    </row>
    <row r="41" spans="1:14" ht="16.5" x14ac:dyDescent="0.2">
      <c r="A41" s="33" t="s">
        <v>37</v>
      </c>
      <c r="B41" s="43" t="s">
        <v>22</v>
      </c>
      <c r="C41" s="43" t="s">
        <v>10</v>
      </c>
      <c r="D41" s="45" t="s">
        <v>24</v>
      </c>
      <c r="E41" s="34" t="s">
        <v>82</v>
      </c>
      <c r="F41" s="34"/>
      <c r="G41" s="46">
        <f t="shared" ref="G41:H41" si="17">G42+G50+G46</f>
        <v>1760</v>
      </c>
      <c r="H41" s="46">
        <f t="shared" si="17"/>
        <v>0</v>
      </c>
      <c r="I41" s="46">
        <f t="shared" ref="I41" si="18">I42+I50+I46</f>
        <v>1760</v>
      </c>
      <c r="J41" s="46">
        <f t="shared" ref="J41:K41" si="19">J42+J50</f>
        <v>2010</v>
      </c>
      <c r="K41" s="46">
        <f t="shared" si="19"/>
        <v>2010</v>
      </c>
      <c r="L41" s="5"/>
      <c r="M41" s="5"/>
      <c r="N41" s="5"/>
    </row>
    <row r="42" spans="1:14" ht="33" x14ac:dyDescent="0.2">
      <c r="A42" s="54" t="s">
        <v>68</v>
      </c>
      <c r="B42" s="55" t="s">
        <v>22</v>
      </c>
      <c r="C42" s="55" t="s">
        <v>10</v>
      </c>
      <c r="D42" s="55" t="s">
        <v>24</v>
      </c>
      <c r="E42" s="34" t="s">
        <v>84</v>
      </c>
      <c r="F42" s="55"/>
      <c r="G42" s="44">
        <f t="shared" ref="G42:K44" si="20">G43</f>
        <v>660</v>
      </c>
      <c r="H42" s="44">
        <f t="shared" si="20"/>
        <v>0</v>
      </c>
      <c r="I42" s="44">
        <f t="shared" si="20"/>
        <v>660</v>
      </c>
      <c r="J42" s="44">
        <f t="shared" si="20"/>
        <v>1010</v>
      </c>
      <c r="K42" s="44">
        <f t="shared" si="20"/>
        <v>1010</v>
      </c>
      <c r="L42" s="5"/>
      <c r="M42" s="5"/>
      <c r="N42" s="5"/>
    </row>
    <row r="43" spans="1:14" ht="33" x14ac:dyDescent="0.2">
      <c r="A43" s="36" t="s">
        <v>97</v>
      </c>
      <c r="B43" s="37">
        <v>920</v>
      </c>
      <c r="C43" s="55" t="s">
        <v>10</v>
      </c>
      <c r="D43" s="55" t="s">
        <v>24</v>
      </c>
      <c r="E43" s="34" t="s">
        <v>84</v>
      </c>
      <c r="F43" s="37" t="s">
        <v>39</v>
      </c>
      <c r="G43" s="44">
        <f t="shared" si="20"/>
        <v>660</v>
      </c>
      <c r="H43" s="44">
        <f t="shared" si="20"/>
        <v>0</v>
      </c>
      <c r="I43" s="44">
        <f t="shared" si="20"/>
        <v>660</v>
      </c>
      <c r="J43" s="44">
        <f t="shared" si="20"/>
        <v>1010</v>
      </c>
      <c r="K43" s="44">
        <f t="shared" si="20"/>
        <v>1010</v>
      </c>
      <c r="L43" s="5"/>
      <c r="M43" s="5"/>
      <c r="N43" s="5"/>
    </row>
    <row r="44" spans="1:14" ht="33" x14ac:dyDescent="0.2">
      <c r="A44" s="36" t="s">
        <v>64</v>
      </c>
      <c r="B44" s="37">
        <v>920</v>
      </c>
      <c r="C44" s="55" t="s">
        <v>10</v>
      </c>
      <c r="D44" s="55" t="s">
        <v>24</v>
      </c>
      <c r="E44" s="34" t="s">
        <v>84</v>
      </c>
      <c r="F44" s="37" t="s">
        <v>40</v>
      </c>
      <c r="G44" s="44">
        <f t="shared" si="20"/>
        <v>660</v>
      </c>
      <c r="H44" s="44">
        <f t="shared" si="20"/>
        <v>0</v>
      </c>
      <c r="I44" s="44">
        <f t="shared" si="20"/>
        <v>660</v>
      </c>
      <c r="J44" s="44">
        <f t="shared" si="20"/>
        <v>1010</v>
      </c>
      <c r="K44" s="44">
        <f t="shared" si="20"/>
        <v>1010</v>
      </c>
      <c r="L44" s="5"/>
      <c r="M44" s="5"/>
      <c r="N44" s="5"/>
    </row>
    <row r="45" spans="1:14" ht="16.5" x14ac:dyDescent="0.2">
      <c r="A45" s="48" t="s">
        <v>105</v>
      </c>
      <c r="B45" s="41" t="s">
        <v>22</v>
      </c>
      <c r="C45" s="41" t="s">
        <v>10</v>
      </c>
      <c r="D45" s="41" t="s">
        <v>24</v>
      </c>
      <c r="E45" s="41" t="s">
        <v>84</v>
      </c>
      <c r="F45" s="41" t="s">
        <v>31</v>
      </c>
      <c r="G45" s="42">
        <v>660</v>
      </c>
      <c r="H45" s="111"/>
      <c r="I45" s="42">
        <f>G45+H45</f>
        <v>660</v>
      </c>
      <c r="J45" s="42">
        <v>1010</v>
      </c>
      <c r="K45" s="42">
        <v>1010</v>
      </c>
      <c r="L45" s="5"/>
      <c r="M45" s="5"/>
      <c r="N45" s="5"/>
    </row>
    <row r="46" spans="1:14" ht="16.5" x14ac:dyDescent="0.2">
      <c r="A46" s="36" t="s">
        <v>255</v>
      </c>
      <c r="B46" s="37">
        <v>920</v>
      </c>
      <c r="C46" s="55" t="s">
        <v>10</v>
      </c>
      <c r="D46" s="55" t="s">
        <v>24</v>
      </c>
      <c r="E46" s="34" t="s">
        <v>228</v>
      </c>
      <c r="F46" s="37"/>
      <c r="G46" s="44">
        <f t="shared" ref="G46:K48" si="21">G47</f>
        <v>100</v>
      </c>
      <c r="H46" s="44">
        <f t="shared" si="21"/>
        <v>0</v>
      </c>
      <c r="I46" s="44">
        <f t="shared" si="21"/>
        <v>100</v>
      </c>
      <c r="J46" s="44">
        <f t="shared" si="21"/>
        <v>0</v>
      </c>
      <c r="K46" s="44">
        <f t="shared" si="21"/>
        <v>0</v>
      </c>
      <c r="L46" s="5"/>
      <c r="M46" s="5"/>
      <c r="N46" s="5"/>
    </row>
    <row r="47" spans="1:14" ht="33" x14ac:dyDescent="0.2">
      <c r="A47" s="36" t="s">
        <v>97</v>
      </c>
      <c r="B47" s="37">
        <v>920</v>
      </c>
      <c r="C47" s="55" t="s">
        <v>10</v>
      </c>
      <c r="D47" s="55" t="s">
        <v>24</v>
      </c>
      <c r="E47" s="34" t="s">
        <v>228</v>
      </c>
      <c r="F47" s="37" t="s">
        <v>39</v>
      </c>
      <c r="G47" s="44">
        <f t="shared" si="21"/>
        <v>100</v>
      </c>
      <c r="H47" s="44">
        <f t="shared" si="21"/>
        <v>0</v>
      </c>
      <c r="I47" s="44">
        <f t="shared" si="21"/>
        <v>100</v>
      </c>
      <c r="J47" s="44">
        <f t="shared" si="21"/>
        <v>0</v>
      </c>
      <c r="K47" s="44">
        <f t="shared" si="21"/>
        <v>0</v>
      </c>
      <c r="L47" s="5"/>
      <c r="M47" s="5"/>
      <c r="N47" s="5"/>
    </row>
    <row r="48" spans="1:14" ht="33" x14ac:dyDescent="0.2">
      <c r="A48" s="36" t="s">
        <v>64</v>
      </c>
      <c r="B48" s="37">
        <v>920</v>
      </c>
      <c r="C48" s="55" t="s">
        <v>10</v>
      </c>
      <c r="D48" s="55" t="s">
        <v>24</v>
      </c>
      <c r="E48" s="34" t="s">
        <v>228</v>
      </c>
      <c r="F48" s="37" t="s">
        <v>40</v>
      </c>
      <c r="G48" s="44">
        <f t="shared" si="21"/>
        <v>100</v>
      </c>
      <c r="H48" s="44">
        <f t="shared" si="21"/>
        <v>0</v>
      </c>
      <c r="I48" s="44">
        <f t="shared" si="21"/>
        <v>100</v>
      </c>
      <c r="J48" s="44">
        <f t="shared" si="21"/>
        <v>0</v>
      </c>
      <c r="K48" s="44">
        <f t="shared" si="21"/>
        <v>0</v>
      </c>
      <c r="L48" s="5"/>
      <c r="M48" s="5"/>
      <c r="N48" s="5"/>
    </row>
    <row r="49" spans="1:14" ht="16.5" x14ac:dyDescent="0.2">
      <c r="A49" s="48" t="s">
        <v>105</v>
      </c>
      <c r="B49" s="41" t="s">
        <v>22</v>
      </c>
      <c r="C49" s="41" t="s">
        <v>10</v>
      </c>
      <c r="D49" s="41" t="s">
        <v>24</v>
      </c>
      <c r="E49" s="41" t="s">
        <v>228</v>
      </c>
      <c r="F49" s="41" t="s">
        <v>31</v>
      </c>
      <c r="G49" s="42">
        <v>100</v>
      </c>
      <c r="H49" s="111">
        <v>0</v>
      </c>
      <c r="I49" s="42">
        <f>G49+H49</f>
        <v>100</v>
      </c>
      <c r="J49" s="42">
        <v>0</v>
      </c>
      <c r="K49" s="42">
        <v>0</v>
      </c>
      <c r="L49" s="5"/>
      <c r="M49" s="5"/>
      <c r="N49" s="5"/>
    </row>
    <row r="50" spans="1:14" ht="49.5" x14ac:dyDescent="0.2">
      <c r="A50" s="54" t="s">
        <v>180</v>
      </c>
      <c r="B50" s="55" t="s">
        <v>22</v>
      </c>
      <c r="C50" s="55" t="s">
        <v>10</v>
      </c>
      <c r="D50" s="55" t="s">
        <v>24</v>
      </c>
      <c r="E50" s="34" t="s">
        <v>181</v>
      </c>
      <c r="F50" s="55"/>
      <c r="G50" s="44">
        <f t="shared" ref="G50:K52" si="22">G51</f>
        <v>1000</v>
      </c>
      <c r="H50" s="44">
        <f t="shared" si="22"/>
        <v>0</v>
      </c>
      <c r="I50" s="44">
        <f t="shared" si="22"/>
        <v>1000</v>
      </c>
      <c r="J50" s="44">
        <f t="shared" si="22"/>
        <v>1000</v>
      </c>
      <c r="K50" s="44">
        <f t="shared" si="22"/>
        <v>1000</v>
      </c>
      <c r="L50" s="5"/>
      <c r="M50" s="5"/>
      <c r="N50" s="5"/>
    </row>
    <row r="51" spans="1:14" ht="33" x14ac:dyDescent="0.2">
      <c r="A51" s="36" t="s">
        <v>97</v>
      </c>
      <c r="B51" s="37">
        <v>920</v>
      </c>
      <c r="C51" s="55" t="s">
        <v>10</v>
      </c>
      <c r="D51" s="55" t="s">
        <v>24</v>
      </c>
      <c r="E51" s="34" t="s">
        <v>181</v>
      </c>
      <c r="F51" s="37" t="s">
        <v>39</v>
      </c>
      <c r="G51" s="44">
        <f t="shared" si="22"/>
        <v>1000</v>
      </c>
      <c r="H51" s="44">
        <f t="shared" si="22"/>
        <v>0</v>
      </c>
      <c r="I51" s="44">
        <f t="shared" si="22"/>
        <v>1000</v>
      </c>
      <c r="J51" s="44">
        <f t="shared" si="22"/>
        <v>1000</v>
      </c>
      <c r="K51" s="44">
        <f t="shared" si="22"/>
        <v>1000</v>
      </c>
      <c r="L51" s="5"/>
      <c r="M51" s="5"/>
      <c r="N51" s="5"/>
    </row>
    <row r="52" spans="1:14" ht="33" x14ac:dyDescent="0.2">
      <c r="A52" s="36" t="s">
        <v>64</v>
      </c>
      <c r="B52" s="37">
        <v>920</v>
      </c>
      <c r="C52" s="55" t="s">
        <v>10</v>
      </c>
      <c r="D52" s="55" t="s">
        <v>24</v>
      </c>
      <c r="E52" s="34" t="s">
        <v>181</v>
      </c>
      <c r="F52" s="37" t="s">
        <v>40</v>
      </c>
      <c r="G52" s="44">
        <f t="shared" si="22"/>
        <v>1000</v>
      </c>
      <c r="H52" s="44">
        <f t="shared" si="22"/>
        <v>0</v>
      </c>
      <c r="I52" s="44">
        <f t="shared" si="22"/>
        <v>1000</v>
      </c>
      <c r="J52" s="44">
        <f t="shared" si="22"/>
        <v>1000</v>
      </c>
      <c r="K52" s="44">
        <f t="shared" si="22"/>
        <v>1000</v>
      </c>
      <c r="L52" s="5"/>
      <c r="M52" s="5"/>
      <c r="N52" s="5"/>
    </row>
    <row r="53" spans="1:14" ht="16.5" x14ac:dyDescent="0.2">
      <c r="A53" s="38" t="s">
        <v>105</v>
      </c>
      <c r="B53" s="41" t="s">
        <v>22</v>
      </c>
      <c r="C53" s="41" t="s">
        <v>10</v>
      </c>
      <c r="D53" s="41" t="s">
        <v>24</v>
      </c>
      <c r="E53" s="41" t="s">
        <v>181</v>
      </c>
      <c r="F53" s="41" t="s">
        <v>31</v>
      </c>
      <c r="G53" s="42">
        <v>1000</v>
      </c>
      <c r="H53" s="111">
        <v>0</v>
      </c>
      <c r="I53" s="42">
        <f>G53+H53</f>
        <v>1000</v>
      </c>
      <c r="J53" s="42">
        <v>1000</v>
      </c>
      <c r="K53" s="42">
        <v>1000</v>
      </c>
      <c r="L53" s="5"/>
      <c r="M53" s="5"/>
      <c r="N53" s="5"/>
    </row>
    <row r="54" spans="1:14" ht="16.5" x14ac:dyDescent="0.2">
      <c r="A54" s="51" t="s">
        <v>46</v>
      </c>
      <c r="B54" s="52">
        <v>920</v>
      </c>
      <c r="C54" s="52" t="s">
        <v>11</v>
      </c>
      <c r="D54" s="52" t="s">
        <v>25</v>
      </c>
      <c r="E54" s="52"/>
      <c r="F54" s="52"/>
      <c r="G54" s="53">
        <f>G55+G63+G82</f>
        <v>5306</v>
      </c>
      <c r="H54" s="53">
        <f>H55+H63+H82</f>
        <v>6</v>
      </c>
      <c r="I54" s="53">
        <f>I55+I63+I82</f>
        <v>5312</v>
      </c>
      <c r="J54" s="53">
        <f>J55+J63+J82</f>
        <v>5248.2</v>
      </c>
      <c r="K54" s="53">
        <f>K55+K63+K82</f>
        <v>5446.1</v>
      </c>
      <c r="L54" s="5"/>
      <c r="M54" s="5"/>
      <c r="N54" s="5"/>
    </row>
    <row r="55" spans="1:14" ht="16.5" x14ac:dyDescent="0.2">
      <c r="A55" s="56" t="s">
        <v>104</v>
      </c>
      <c r="B55" s="37" t="s">
        <v>22</v>
      </c>
      <c r="C55" s="37" t="s">
        <v>11</v>
      </c>
      <c r="D55" s="37" t="s">
        <v>102</v>
      </c>
      <c r="E55" s="37"/>
      <c r="F55" s="37"/>
      <c r="G55" s="44">
        <f t="shared" ref="G55:K61" si="23">G56</f>
        <v>326.10000000000002</v>
      </c>
      <c r="H55" s="44">
        <f t="shared" si="23"/>
        <v>0</v>
      </c>
      <c r="I55" s="44">
        <f t="shared" si="23"/>
        <v>326.10000000000002</v>
      </c>
      <c r="J55" s="44">
        <f t="shared" si="23"/>
        <v>300</v>
      </c>
      <c r="K55" s="44">
        <f t="shared" si="23"/>
        <v>300</v>
      </c>
      <c r="L55" s="5"/>
      <c r="M55" s="5"/>
      <c r="N55" s="5"/>
    </row>
    <row r="56" spans="1:14" ht="33" x14ac:dyDescent="0.2">
      <c r="A56" s="56" t="s">
        <v>112</v>
      </c>
      <c r="B56" s="37" t="s">
        <v>22</v>
      </c>
      <c r="C56" s="37" t="s">
        <v>11</v>
      </c>
      <c r="D56" s="37" t="s">
        <v>102</v>
      </c>
      <c r="E56" s="37" t="s">
        <v>85</v>
      </c>
      <c r="F56" s="37"/>
      <c r="G56" s="44">
        <f t="shared" si="23"/>
        <v>326.10000000000002</v>
      </c>
      <c r="H56" s="44">
        <f t="shared" si="23"/>
        <v>0</v>
      </c>
      <c r="I56" s="44">
        <f t="shared" si="23"/>
        <v>326.10000000000002</v>
      </c>
      <c r="J56" s="44">
        <f t="shared" si="23"/>
        <v>300</v>
      </c>
      <c r="K56" s="44">
        <f t="shared" si="23"/>
        <v>300</v>
      </c>
      <c r="L56" s="5"/>
      <c r="M56" s="5"/>
      <c r="N56" s="5"/>
    </row>
    <row r="57" spans="1:14" ht="16.5" x14ac:dyDescent="0.2">
      <c r="A57" s="56" t="s">
        <v>78</v>
      </c>
      <c r="B57" s="37">
        <v>920</v>
      </c>
      <c r="C57" s="37" t="s">
        <v>11</v>
      </c>
      <c r="D57" s="37" t="s">
        <v>102</v>
      </c>
      <c r="E57" s="37" t="s">
        <v>86</v>
      </c>
      <c r="F57" s="37"/>
      <c r="G57" s="44">
        <f t="shared" si="23"/>
        <v>326.10000000000002</v>
      </c>
      <c r="H57" s="44">
        <f t="shared" si="23"/>
        <v>0</v>
      </c>
      <c r="I57" s="44">
        <f t="shared" si="23"/>
        <v>326.10000000000002</v>
      </c>
      <c r="J57" s="44">
        <f t="shared" si="23"/>
        <v>300</v>
      </c>
      <c r="K57" s="44">
        <f t="shared" si="23"/>
        <v>300</v>
      </c>
      <c r="L57" s="5"/>
      <c r="M57" s="5"/>
      <c r="N57" s="5"/>
    </row>
    <row r="58" spans="1:14" ht="16.5" x14ac:dyDescent="0.2">
      <c r="A58" s="56" t="s">
        <v>103</v>
      </c>
      <c r="B58" s="37">
        <v>920</v>
      </c>
      <c r="C58" s="37" t="s">
        <v>11</v>
      </c>
      <c r="D58" s="37" t="s">
        <v>102</v>
      </c>
      <c r="E58" s="37" t="s">
        <v>106</v>
      </c>
      <c r="F58" s="37"/>
      <c r="G58" s="44">
        <f t="shared" si="23"/>
        <v>326.10000000000002</v>
      </c>
      <c r="H58" s="44">
        <f t="shared" si="23"/>
        <v>0</v>
      </c>
      <c r="I58" s="44">
        <f t="shared" si="23"/>
        <v>326.10000000000002</v>
      </c>
      <c r="J58" s="44">
        <f t="shared" si="23"/>
        <v>300</v>
      </c>
      <c r="K58" s="44">
        <f t="shared" si="23"/>
        <v>300</v>
      </c>
      <c r="L58" s="5"/>
      <c r="M58" s="5"/>
      <c r="N58" s="5"/>
    </row>
    <row r="59" spans="1:14" ht="16.5" x14ac:dyDescent="0.2">
      <c r="A59" s="56" t="s">
        <v>103</v>
      </c>
      <c r="B59" s="37">
        <v>920</v>
      </c>
      <c r="C59" s="37" t="s">
        <v>11</v>
      </c>
      <c r="D59" s="37" t="s">
        <v>102</v>
      </c>
      <c r="E59" s="37" t="s">
        <v>161</v>
      </c>
      <c r="F59" s="37"/>
      <c r="G59" s="44">
        <f t="shared" si="23"/>
        <v>326.10000000000002</v>
      </c>
      <c r="H59" s="44">
        <f t="shared" si="23"/>
        <v>0</v>
      </c>
      <c r="I59" s="44">
        <f t="shared" si="23"/>
        <v>326.10000000000002</v>
      </c>
      <c r="J59" s="44">
        <f t="shared" si="23"/>
        <v>300</v>
      </c>
      <c r="K59" s="44">
        <f t="shared" si="23"/>
        <v>300</v>
      </c>
      <c r="L59" s="5"/>
      <c r="M59" s="5"/>
      <c r="N59" s="5"/>
    </row>
    <row r="60" spans="1:14" ht="33" x14ac:dyDescent="0.2">
      <c r="A60" s="36" t="s">
        <v>97</v>
      </c>
      <c r="B60" s="37">
        <v>920</v>
      </c>
      <c r="C60" s="37" t="s">
        <v>11</v>
      </c>
      <c r="D60" s="37" t="s">
        <v>102</v>
      </c>
      <c r="E60" s="37" t="s">
        <v>161</v>
      </c>
      <c r="F60" s="37" t="s">
        <v>39</v>
      </c>
      <c r="G60" s="57">
        <f t="shared" si="23"/>
        <v>326.10000000000002</v>
      </c>
      <c r="H60" s="57">
        <f t="shared" si="23"/>
        <v>0</v>
      </c>
      <c r="I60" s="57">
        <f t="shared" si="23"/>
        <v>326.10000000000002</v>
      </c>
      <c r="J60" s="57">
        <f t="shared" si="23"/>
        <v>300</v>
      </c>
      <c r="K60" s="57">
        <f t="shared" si="23"/>
        <v>300</v>
      </c>
      <c r="L60" s="5"/>
      <c r="M60" s="5"/>
      <c r="N60" s="5"/>
    </row>
    <row r="61" spans="1:14" ht="33" x14ac:dyDescent="0.2">
      <c r="A61" s="58" t="s">
        <v>64</v>
      </c>
      <c r="B61" s="37">
        <v>920</v>
      </c>
      <c r="C61" s="37" t="s">
        <v>11</v>
      </c>
      <c r="D61" s="37" t="s">
        <v>102</v>
      </c>
      <c r="E61" s="37" t="s">
        <v>161</v>
      </c>
      <c r="F61" s="37" t="s">
        <v>40</v>
      </c>
      <c r="G61" s="57">
        <f t="shared" si="23"/>
        <v>326.10000000000002</v>
      </c>
      <c r="H61" s="57">
        <f t="shared" si="23"/>
        <v>0</v>
      </c>
      <c r="I61" s="57">
        <f t="shared" si="23"/>
        <v>326.10000000000002</v>
      </c>
      <c r="J61" s="57">
        <f t="shared" si="23"/>
        <v>300</v>
      </c>
      <c r="K61" s="57">
        <f t="shared" si="23"/>
        <v>300</v>
      </c>
      <c r="L61" s="5"/>
      <c r="M61" s="5"/>
      <c r="N61" s="5"/>
    </row>
    <row r="62" spans="1:14" ht="16.5" x14ac:dyDescent="0.2">
      <c r="A62" s="38" t="s">
        <v>105</v>
      </c>
      <c r="B62" s="40">
        <v>920</v>
      </c>
      <c r="C62" s="40" t="s">
        <v>11</v>
      </c>
      <c r="D62" s="47" t="s">
        <v>102</v>
      </c>
      <c r="E62" s="47" t="s">
        <v>161</v>
      </c>
      <c r="F62" s="40" t="s">
        <v>31</v>
      </c>
      <c r="G62" s="50">
        <v>326.10000000000002</v>
      </c>
      <c r="H62" s="116">
        <v>0</v>
      </c>
      <c r="I62" s="50">
        <f>G62+H62</f>
        <v>326.10000000000002</v>
      </c>
      <c r="J62" s="50">
        <v>300</v>
      </c>
      <c r="K62" s="50">
        <v>300</v>
      </c>
      <c r="L62" s="5"/>
      <c r="M62" s="5"/>
      <c r="N62" s="5"/>
    </row>
    <row r="63" spans="1:14" ht="16.5" x14ac:dyDescent="0.2">
      <c r="A63" s="56" t="s">
        <v>30</v>
      </c>
      <c r="B63" s="37">
        <v>920</v>
      </c>
      <c r="C63" s="37" t="s">
        <v>11</v>
      </c>
      <c r="D63" s="37" t="s">
        <v>23</v>
      </c>
      <c r="E63" s="37"/>
      <c r="F63" s="37"/>
      <c r="G63" s="44">
        <f>G64+G75</f>
        <v>4882.8999999999996</v>
      </c>
      <c r="H63" s="44">
        <f t="shared" ref="H63:K63" si="24">H64+H75</f>
        <v>0</v>
      </c>
      <c r="I63" s="44">
        <f t="shared" si="24"/>
        <v>4882.8999999999996</v>
      </c>
      <c r="J63" s="44">
        <f t="shared" si="24"/>
        <v>4948.2</v>
      </c>
      <c r="K63" s="44">
        <f t="shared" si="24"/>
        <v>5146.1000000000004</v>
      </c>
      <c r="L63" s="5"/>
      <c r="M63" s="5"/>
      <c r="N63" s="5"/>
    </row>
    <row r="64" spans="1:14" ht="33" x14ac:dyDescent="0.2">
      <c r="A64" s="56" t="s">
        <v>112</v>
      </c>
      <c r="B64" s="37">
        <v>920</v>
      </c>
      <c r="C64" s="37" t="s">
        <v>11</v>
      </c>
      <c r="D64" s="37" t="s">
        <v>23</v>
      </c>
      <c r="E64" s="37" t="s">
        <v>85</v>
      </c>
      <c r="F64" s="37"/>
      <c r="G64" s="44">
        <f t="shared" ref="G64:I64" si="25">G65</f>
        <v>4757.8999999999996</v>
      </c>
      <c r="H64" s="44">
        <f t="shared" si="25"/>
        <v>0</v>
      </c>
      <c r="I64" s="44">
        <f t="shared" si="25"/>
        <v>4757.8999999999996</v>
      </c>
      <c r="J64" s="44">
        <f>J65</f>
        <v>4948.2</v>
      </c>
      <c r="K64" s="44">
        <f t="shared" ref="K64:K65" si="26">K65</f>
        <v>5146.1000000000004</v>
      </c>
      <c r="L64" s="5"/>
      <c r="M64" s="5"/>
      <c r="N64" s="5"/>
    </row>
    <row r="65" spans="1:14" ht="16.5" x14ac:dyDescent="0.2">
      <c r="A65" s="56" t="s">
        <v>78</v>
      </c>
      <c r="B65" s="37">
        <v>920</v>
      </c>
      <c r="C65" s="37" t="s">
        <v>11</v>
      </c>
      <c r="D65" s="37" t="s">
        <v>23</v>
      </c>
      <c r="E65" s="37" t="s">
        <v>86</v>
      </c>
      <c r="F65" s="37"/>
      <c r="G65" s="44">
        <f t="shared" ref="G65:J65" si="27">G66</f>
        <v>4757.8999999999996</v>
      </c>
      <c r="H65" s="44">
        <f t="shared" si="27"/>
        <v>0</v>
      </c>
      <c r="I65" s="44">
        <f t="shared" si="27"/>
        <v>4757.8999999999996</v>
      </c>
      <c r="J65" s="44">
        <f t="shared" si="27"/>
        <v>4948.2</v>
      </c>
      <c r="K65" s="44">
        <f t="shared" si="26"/>
        <v>5146.1000000000004</v>
      </c>
      <c r="L65" s="5"/>
      <c r="M65" s="5"/>
      <c r="N65" s="5"/>
    </row>
    <row r="66" spans="1:14" ht="33" x14ac:dyDescent="0.2">
      <c r="A66" s="56" t="s">
        <v>79</v>
      </c>
      <c r="B66" s="37">
        <v>920</v>
      </c>
      <c r="C66" s="37" t="s">
        <v>11</v>
      </c>
      <c r="D66" s="37" t="s">
        <v>23</v>
      </c>
      <c r="E66" s="37" t="s">
        <v>129</v>
      </c>
      <c r="F66" s="37"/>
      <c r="G66" s="44">
        <f t="shared" ref="G66:H66" si="28">G67+G71</f>
        <v>4757.8999999999996</v>
      </c>
      <c r="H66" s="44">
        <f t="shared" si="28"/>
        <v>0</v>
      </c>
      <c r="I66" s="44">
        <f t="shared" ref="I66:K66" si="29">I67+I71</f>
        <v>4757.8999999999996</v>
      </c>
      <c r="J66" s="44">
        <f t="shared" si="29"/>
        <v>4948.2</v>
      </c>
      <c r="K66" s="44">
        <f t="shared" si="29"/>
        <v>5146.1000000000004</v>
      </c>
      <c r="L66" s="5"/>
      <c r="M66" s="5"/>
      <c r="N66" s="5"/>
    </row>
    <row r="67" spans="1:14" ht="33" x14ac:dyDescent="0.2">
      <c r="A67" s="56" t="s">
        <v>79</v>
      </c>
      <c r="B67" s="37">
        <v>920</v>
      </c>
      <c r="C67" s="37" t="s">
        <v>11</v>
      </c>
      <c r="D67" s="37" t="s">
        <v>23</v>
      </c>
      <c r="E67" s="37" t="s">
        <v>162</v>
      </c>
      <c r="F67" s="37"/>
      <c r="G67" s="44">
        <f t="shared" ref="G67:K67" si="30">G68</f>
        <v>3593.1</v>
      </c>
      <c r="H67" s="44">
        <f t="shared" si="30"/>
        <v>0</v>
      </c>
      <c r="I67" s="44">
        <f t="shared" si="30"/>
        <v>3593.1</v>
      </c>
      <c r="J67" s="44">
        <f t="shared" si="30"/>
        <v>3783.4</v>
      </c>
      <c r="K67" s="44">
        <f t="shared" si="30"/>
        <v>3981.3</v>
      </c>
      <c r="L67" s="5"/>
      <c r="M67" s="5"/>
      <c r="N67" s="5"/>
    </row>
    <row r="68" spans="1:14" ht="33" x14ac:dyDescent="0.2">
      <c r="A68" s="36" t="s">
        <v>97</v>
      </c>
      <c r="B68" s="37">
        <v>920</v>
      </c>
      <c r="C68" s="37" t="s">
        <v>11</v>
      </c>
      <c r="D68" s="37" t="s">
        <v>23</v>
      </c>
      <c r="E68" s="37" t="s">
        <v>162</v>
      </c>
      <c r="F68" s="37" t="s">
        <v>39</v>
      </c>
      <c r="G68" s="57">
        <f t="shared" ref="G68:K69" si="31">G69</f>
        <v>3593.1</v>
      </c>
      <c r="H68" s="57">
        <f t="shared" si="31"/>
        <v>0</v>
      </c>
      <c r="I68" s="57">
        <f t="shared" si="31"/>
        <v>3593.1</v>
      </c>
      <c r="J68" s="57">
        <f t="shared" si="31"/>
        <v>3783.4</v>
      </c>
      <c r="K68" s="57">
        <f t="shared" si="31"/>
        <v>3981.3</v>
      </c>
      <c r="L68" s="5"/>
      <c r="M68" s="5"/>
      <c r="N68" s="5"/>
    </row>
    <row r="69" spans="1:14" ht="33" x14ac:dyDescent="0.2">
      <c r="A69" s="58" t="s">
        <v>64</v>
      </c>
      <c r="B69" s="37">
        <v>920</v>
      </c>
      <c r="C69" s="37" t="s">
        <v>11</v>
      </c>
      <c r="D69" s="37" t="s">
        <v>23</v>
      </c>
      <c r="E69" s="37" t="s">
        <v>162</v>
      </c>
      <c r="F69" s="37" t="s">
        <v>40</v>
      </c>
      <c r="G69" s="57">
        <f t="shared" si="31"/>
        <v>3593.1</v>
      </c>
      <c r="H69" s="57">
        <f t="shared" si="31"/>
        <v>0</v>
      </c>
      <c r="I69" s="57">
        <f t="shared" si="31"/>
        <v>3593.1</v>
      </c>
      <c r="J69" s="57">
        <f t="shared" si="31"/>
        <v>3783.4</v>
      </c>
      <c r="K69" s="57">
        <f t="shared" si="31"/>
        <v>3981.3</v>
      </c>
      <c r="L69" s="5"/>
      <c r="M69" s="5"/>
      <c r="N69" s="5"/>
    </row>
    <row r="70" spans="1:14" ht="16.5" x14ac:dyDescent="0.2">
      <c r="A70" s="38" t="s">
        <v>105</v>
      </c>
      <c r="B70" s="40">
        <v>920</v>
      </c>
      <c r="C70" s="40" t="s">
        <v>11</v>
      </c>
      <c r="D70" s="40" t="s">
        <v>23</v>
      </c>
      <c r="E70" s="40" t="s">
        <v>162</v>
      </c>
      <c r="F70" s="40" t="s">
        <v>31</v>
      </c>
      <c r="G70" s="50">
        <v>3593.1</v>
      </c>
      <c r="H70" s="116"/>
      <c r="I70" s="50">
        <f>G70+H70</f>
        <v>3593.1</v>
      </c>
      <c r="J70" s="50">
        <v>3783.4</v>
      </c>
      <c r="K70" s="50">
        <v>3981.3</v>
      </c>
      <c r="L70" s="5"/>
      <c r="M70" s="5"/>
      <c r="N70" s="5"/>
    </row>
    <row r="71" spans="1:14" ht="33" x14ac:dyDescent="0.2">
      <c r="A71" s="56" t="s">
        <v>79</v>
      </c>
      <c r="B71" s="37">
        <v>920</v>
      </c>
      <c r="C71" s="37" t="s">
        <v>11</v>
      </c>
      <c r="D71" s="37" t="s">
        <v>23</v>
      </c>
      <c r="E71" s="37" t="s">
        <v>113</v>
      </c>
      <c r="F71" s="37"/>
      <c r="G71" s="44">
        <f t="shared" ref="G71:K72" si="32">G72</f>
        <v>1164.8</v>
      </c>
      <c r="H71" s="44">
        <f t="shared" si="32"/>
        <v>0</v>
      </c>
      <c r="I71" s="44">
        <f t="shared" si="32"/>
        <v>1164.8</v>
      </c>
      <c r="J71" s="44">
        <f t="shared" si="32"/>
        <v>1164.8</v>
      </c>
      <c r="K71" s="44">
        <f t="shared" si="32"/>
        <v>1164.8</v>
      </c>
      <c r="L71" s="5"/>
      <c r="M71" s="5"/>
      <c r="N71" s="5"/>
    </row>
    <row r="72" spans="1:14" s="7" customFormat="1" ht="33" x14ac:dyDescent="0.2">
      <c r="A72" s="36" t="s">
        <v>97</v>
      </c>
      <c r="B72" s="37">
        <v>920</v>
      </c>
      <c r="C72" s="37" t="s">
        <v>11</v>
      </c>
      <c r="D72" s="37" t="s">
        <v>23</v>
      </c>
      <c r="E72" s="37" t="s">
        <v>113</v>
      </c>
      <c r="F72" s="37" t="s">
        <v>39</v>
      </c>
      <c r="G72" s="57">
        <f t="shared" si="32"/>
        <v>1164.8</v>
      </c>
      <c r="H72" s="57">
        <f t="shared" si="32"/>
        <v>0</v>
      </c>
      <c r="I72" s="57">
        <f t="shared" si="32"/>
        <v>1164.8</v>
      </c>
      <c r="J72" s="57">
        <f t="shared" si="32"/>
        <v>1164.8</v>
      </c>
      <c r="K72" s="57">
        <f t="shared" si="32"/>
        <v>1164.8</v>
      </c>
      <c r="L72" s="11"/>
      <c r="M72" s="5"/>
      <c r="N72" s="5"/>
    </row>
    <row r="73" spans="1:14" s="7" customFormat="1" ht="33" x14ac:dyDescent="0.2">
      <c r="A73" s="58" t="s">
        <v>64</v>
      </c>
      <c r="B73" s="37">
        <v>920</v>
      </c>
      <c r="C73" s="37" t="s">
        <v>11</v>
      </c>
      <c r="D73" s="37" t="s">
        <v>23</v>
      </c>
      <c r="E73" s="37" t="s">
        <v>113</v>
      </c>
      <c r="F73" s="37" t="s">
        <v>40</v>
      </c>
      <c r="G73" s="57">
        <f>G74</f>
        <v>1164.8</v>
      </c>
      <c r="H73" s="57">
        <f>H74</f>
        <v>0</v>
      </c>
      <c r="I73" s="57">
        <f>I74</f>
        <v>1164.8</v>
      </c>
      <c r="J73" s="57">
        <f>J74</f>
        <v>1164.8</v>
      </c>
      <c r="K73" s="57">
        <f>K74</f>
        <v>1164.8</v>
      </c>
      <c r="L73" s="11"/>
      <c r="M73" s="5"/>
      <c r="N73" s="5"/>
    </row>
    <row r="74" spans="1:14" s="7" customFormat="1" ht="16.5" x14ac:dyDescent="0.2">
      <c r="A74" s="38" t="s">
        <v>105</v>
      </c>
      <c r="B74" s="40">
        <v>920</v>
      </c>
      <c r="C74" s="40" t="s">
        <v>11</v>
      </c>
      <c r="D74" s="40" t="s">
        <v>23</v>
      </c>
      <c r="E74" s="40" t="s">
        <v>113</v>
      </c>
      <c r="F74" s="40" t="s">
        <v>31</v>
      </c>
      <c r="G74" s="50">
        <v>1164.8</v>
      </c>
      <c r="H74" s="116"/>
      <c r="I74" s="50">
        <f>G74+H74</f>
        <v>1164.8</v>
      </c>
      <c r="J74" s="50">
        <v>1164.8</v>
      </c>
      <c r="K74" s="50">
        <v>1164.8</v>
      </c>
      <c r="L74" s="11"/>
      <c r="M74" s="5"/>
      <c r="N74" s="5"/>
    </row>
    <row r="75" spans="1:14" s="7" customFormat="1" ht="33" x14ac:dyDescent="0.2">
      <c r="A75" s="36" t="s">
        <v>145</v>
      </c>
      <c r="B75" s="43" t="s">
        <v>22</v>
      </c>
      <c r="C75" s="43" t="s">
        <v>11</v>
      </c>
      <c r="D75" s="43" t="s">
        <v>23</v>
      </c>
      <c r="E75" s="43" t="s">
        <v>146</v>
      </c>
      <c r="F75" s="43"/>
      <c r="G75" s="44">
        <f t="shared" ref="G75:G80" si="33">G76</f>
        <v>125</v>
      </c>
      <c r="H75" s="44">
        <f t="shared" ref="H75:K80" si="34">H76</f>
        <v>0</v>
      </c>
      <c r="I75" s="44">
        <f t="shared" si="34"/>
        <v>125</v>
      </c>
      <c r="J75" s="44">
        <f t="shared" si="34"/>
        <v>0</v>
      </c>
      <c r="K75" s="44">
        <f t="shared" si="34"/>
        <v>0</v>
      </c>
      <c r="L75" s="11"/>
      <c r="M75" s="5"/>
      <c r="N75" s="5"/>
    </row>
    <row r="76" spans="1:14" s="7" customFormat="1" ht="25.5" customHeight="1" x14ac:dyDescent="0.2">
      <c r="A76" s="36" t="s">
        <v>259</v>
      </c>
      <c r="B76" s="43" t="s">
        <v>22</v>
      </c>
      <c r="C76" s="43" t="s">
        <v>11</v>
      </c>
      <c r="D76" s="43" t="s">
        <v>23</v>
      </c>
      <c r="E76" s="43" t="s">
        <v>242</v>
      </c>
      <c r="F76" s="43"/>
      <c r="G76" s="44">
        <f t="shared" si="33"/>
        <v>125</v>
      </c>
      <c r="H76" s="44">
        <f t="shared" si="34"/>
        <v>0</v>
      </c>
      <c r="I76" s="44">
        <f t="shared" si="34"/>
        <v>125</v>
      </c>
      <c r="J76" s="44">
        <f t="shared" si="34"/>
        <v>0</v>
      </c>
      <c r="K76" s="44">
        <f t="shared" si="34"/>
        <v>0</v>
      </c>
      <c r="L76" s="11"/>
      <c r="M76" s="5"/>
      <c r="N76" s="5"/>
    </row>
    <row r="77" spans="1:14" s="7" customFormat="1" ht="49.5" x14ac:dyDescent="0.2">
      <c r="A77" s="36" t="s">
        <v>245</v>
      </c>
      <c r="B77" s="43" t="s">
        <v>22</v>
      </c>
      <c r="C77" s="43" t="s">
        <v>11</v>
      </c>
      <c r="D77" s="43" t="s">
        <v>23</v>
      </c>
      <c r="E77" s="43" t="s">
        <v>243</v>
      </c>
      <c r="F77" s="43"/>
      <c r="G77" s="44">
        <f t="shared" si="33"/>
        <v>125</v>
      </c>
      <c r="H77" s="44">
        <f t="shared" si="34"/>
        <v>0</v>
      </c>
      <c r="I77" s="44">
        <f t="shared" si="34"/>
        <v>125</v>
      </c>
      <c r="J77" s="44">
        <f t="shared" si="34"/>
        <v>0</v>
      </c>
      <c r="K77" s="44">
        <f t="shared" si="34"/>
        <v>0</v>
      </c>
      <c r="L77" s="11"/>
      <c r="M77" s="5"/>
      <c r="N77" s="5"/>
    </row>
    <row r="78" spans="1:14" s="7" customFormat="1" ht="49.5" x14ac:dyDescent="0.2">
      <c r="A78" s="36" t="s">
        <v>245</v>
      </c>
      <c r="B78" s="43" t="s">
        <v>22</v>
      </c>
      <c r="C78" s="43" t="s">
        <v>11</v>
      </c>
      <c r="D78" s="43" t="s">
        <v>23</v>
      </c>
      <c r="E78" s="43" t="s">
        <v>244</v>
      </c>
      <c r="F78" s="43"/>
      <c r="G78" s="44">
        <f t="shared" si="33"/>
        <v>125</v>
      </c>
      <c r="H78" s="44">
        <f t="shared" si="34"/>
        <v>0</v>
      </c>
      <c r="I78" s="44">
        <f t="shared" si="34"/>
        <v>125</v>
      </c>
      <c r="J78" s="44">
        <f t="shared" si="34"/>
        <v>0</v>
      </c>
      <c r="K78" s="44">
        <f t="shared" si="34"/>
        <v>0</v>
      </c>
      <c r="L78" s="11"/>
      <c r="M78" s="5"/>
      <c r="N78" s="5"/>
    </row>
    <row r="79" spans="1:14" s="7" customFormat="1" ht="33" x14ac:dyDescent="0.2">
      <c r="A79" s="36" t="s">
        <v>97</v>
      </c>
      <c r="B79" s="43" t="s">
        <v>22</v>
      </c>
      <c r="C79" s="43" t="s">
        <v>11</v>
      </c>
      <c r="D79" s="43" t="s">
        <v>23</v>
      </c>
      <c r="E79" s="43" t="s">
        <v>244</v>
      </c>
      <c r="F79" s="37" t="s">
        <v>39</v>
      </c>
      <c r="G79" s="44">
        <f t="shared" si="33"/>
        <v>125</v>
      </c>
      <c r="H79" s="44">
        <f t="shared" si="34"/>
        <v>0</v>
      </c>
      <c r="I79" s="44">
        <f t="shared" si="34"/>
        <v>125</v>
      </c>
      <c r="J79" s="44">
        <f t="shared" si="34"/>
        <v>0</v>
      </c>
      <c r="K79" s="44">
        <f t="shared" si="34"/>
        <v>0</v>
      </c>
      <c r="L79" s="11"/>
      <c r="M79" s="5"/>
      <c r="N79" s="5"/>
    </row>
    <row r="80" spans="1:14" s="7" customFormat="1" ht="33" x14ac:dyDescent="0.2">
      <c r="A80" s="58" t="s">
        <v>64</v>
      </c>
      <c r="B80" s="43" t="s">
        <v>22</v>
      </c>
      <c r="C80" s="43" t="s">
        <v>11</v>
      </c>
      <c r="D80" s="43" t="s">
        <v>23</v>
      </c>
      <c r="E80" s="43" t="s">
        <v>244</v>
      </c>
      <c r="F80" s="37" t="s">
        <v>40</v>
      </c>
      <c r="G80" s="44">
        <f t="shared" si="33"/>
        <v>125</v>
      </c>
      <c r="H80" s="44">
        <f t="shared" si="34"/>
        <v>0</v>
      </c>
      <c r="I80" s="44">
        <f t="shared" si="34"/>
        <v>125</v>
      </c>
      <c r="J80" s="44">
        <f t="shared" si="34"/>
        <v>0</v>
      </c>
      <c r="K80" s="44">
        <f t="shared" si="34"/>
        <v>0</v>
      </c>
      <c r="L80" s="11"/>
      <c r="M80" s="5"/>
      <c r="N80" s="5"/>
    </row>
    <row r="81" spans="1:14" s="7" customFormat="1" ht="16.5" x14ac:dyDescent="0.2">
      <c r="A81" s="38" t="s">
        <v>105</v>
      </c>
      <c r="B81" s="40" t="s">
        <v>22</v>
      </c>
      <c r="C81" s="40" t="s">
        <v>11</v>
      </c>
      <c r="D81" s="40" t="s">
        <v>23</v>
      </c>
      <c r="E81" s="40" t="s">
        <v>244</v>
      </c>
      <c r="F81" s="40" t="s">
        <v>31</v>
      </c>
      <c r="G81" s="50">
        <v>125</v>
      </c>
      <c r="H81" s="116">
        <v>0</v>
      </c>
      <c r="I81" s="50">
        <f>G81+H81</f>
        <v>125</v>
      </c>
      <c r="J81" s="50">
        <v>0</v>
      </c>
      <c r="K81" s="50">
        <v>0</v>
      </c>
      <c r="L81" s="11"/>
      <c r="M81" s="5"/>
      <c r="N81" s="5"/>
    </row>
    <row r="82" spans="1:14" ht="16.5" x14ac:dyDescent="0.2">
      <c r="A82" s="59" t="s">
        <v>98</v>
      </c>
      <c r="B82" s="37" t="s">
        <v>22</v>
      </c>
      <c r="C82" s="37" t="s">
        <v>11</v>
      </c>
      <c r="D82" s="37" t="s">
        <v>99</v>
      </c>
      <c r="E82" s="37"/>
      <c r="F82" s="55"/>
      <c r="G82" s="60">
        <f>G83+G90</f>
        <v>97</v>
      </c>
      <c r="H82" s="60">
        <f t="shared" ref="H82:K82" si="35">H83+H90</f>
        <v>6</v>
      </c>
      <c r="I82" s="60">
        <f t="shared" si="35"/>
        <v>103</v>
      </c>
      <c r="J82" s="60">
        <f t="shared" si="35"/>
        <v>0</v>
      </c>
      <c r="K82" s="60">
        <f t="shared" si="35"/>
        <v>0</v>
      </c>
      <c r="L82" s="5"/>
      <c r="M82" s="5"/>
      <c r="N82" s="5"/>
    </row>
    <row r="83" spans="1:14" ht="33" x14ac:dyDescent="0.2">
      <c r="A83" s="59" t="s">
        <v>112</v>
      </c>
      <c r="B83" s="37" t="s">
        <v>22</v>
      </c>
      <c r="C83" s="37" t="s">
        <v>11</v>
      </c>
      <c r="D83" s="37" t="s">
        <v>99</v>
      </c>
      <c r="E83" s="37" t="s">
        <v>85</v>
      </c>
      <c r="F83" s="55"/>
      <c r="G83" s="60">
        <f t="shared" ref="G83:J83" si="36">G84</f>
        <v>97</v>
      </c>
      <c r="H83" s="60">
        <f t="shared" si="36"/>
        <v>0</v>
      </c>
      <c r="I83" s="60">
        <f t="shared" si="36"/>
        <v>97</v>
      </c>
      <c r="J83" s="60">
        <f t="shared" si="36"/>
        <v>0</v>
      </c>
      <c r="K83" s="60">
        <f t="shared" ref="G83:K84" si="37">K84</f>
        <v>0</v>
      </c>
      <c r="L83" s="5"/>
      <c r="M83" s="5"/>
      <c r="N83" s="5"/>
    </row>
    <row r="84" spans="1:14" ht="66" x14ac:dyDescent="0.2">
      <c r="A84" s="59" t="s">
        <v>177</v>
      </c>
      <c r="B84" s="37">
        <v>920</v>
      </c>
      <c r="C84" s="37" t="s">
        <v>11</v>
      </c>
      <c r="D84" s="37" t="s">
        <v>99</v>
      </c>
      <c r="E84" s="37" t="s">
        <v>100</v>
      </c>
      <c r="F84" s="55"/>
      <c r="G84" s="60">
        <f t="shared" si="37"/>
        <v>97</v>
      </c>
      <c r="H84" s="60">
        <f t="shared" si="37"/>
        <v>0</v>
      </c>
      <c r="I84" s="60">
        <f t="shared" si="37"/>
        <v>97</v>
      </c>
      <c r="J84" s="60">
        <f t="shared" si="37"/>
        <v>0</v>
      </c>
      <c r="K84" s="60">
        <f t="shared" si="37"/>
        <v>0</v>
      </c>
      <c r="L84" s="5"/>
      <c r="M84" s="5"/>
      <c r="N84" s="5"/>
    </row>
    <row r="85" spans="1:14" ht="33" x14ac:dyDescent="0.2">
      <c r="A85" s="61" t="s">
        <v>238</v>
      </c>
      <c r="B85" s="37" t="s">
        <v>22</v>
      </c>
      <c r="C85" s="37" t="s">
        <v>11</v>
      </c>
      <c r="D85" s="37" t="s">
        <v>99</v>
      </c>
      <c r="E85" s="37" t="s">
        <v>130</v>
      </c>
      <c r="F85" s="37"/>
      <c r="G85" s="60">
        <f t="shared" ref="G85:K86" si="38">G86</f>
        <v>97</v>
      </c>
      <c r="H85" s="60">
        <f t="shared" si="38"/>
        <v>0</v>
      </c>
      <c r="I85" s="60">
        <f t="shared" si="38"/>
        <v>97</v>
      </c>
      <c r="J85" s="60">
        <f t="shared" si="38"/>
        <v>0</v>
      </c>
      <c r="K85" s="60">
        <f t="shared" si="38"/>
        <v>0</v>
      </c>
      <c r="L85" s="5"/>
      <c r="M85" s="5"/>
      <c r="N85" s="5"/>
    </row>
    <row r="86" spans="1:14" ht="33" x14ac:dyDescent="0.2">
      <c r="A86" s="61" t="s">
        <v>156</v>
      </c>
      <c r="B86" s="37" t="s">
        <v>22</v>
      </c>
      <c r="C86" s="37" t="s">
        <v>11</v>
      </c>
      <c r="D86" s="37" t="s">
        <v>99</v>
      </c>
      <c r="E86" s="37" t="s">
        <v>163</v>
      </c>
      <c r="F86" s="37"/>
      <c r="G86" s="60">
        <f t="shared" si="38"/>
        <v>97</v>
      </c>
      <c r="H86" s="60">
        <f t="shared" si="38"/>
        <v>0</v>
      </c>
      <c r="I86" s="60">
        <f t="shared" si="38"/>
        <v>97</v>
      </c>
      <c r="J86" s="60">
        <f t="shared" si="38"/>
        <v>0</v>
      </c>
      <c r="K86" s="60">
        <f t="shared" si="38"/>
        <v>0</v>
      </c>
      <c r="L86" s="5"/>
      <c r="M86" s="5"/>
      <c r="N86" s="5"/>
    </row>
    <row r="87" spans="1:14" ht="33" x14ac:dyDescent="0.2">
      <c r="A87" s="61" t="s">
        <v>97</v>
      </c>
      <c r="B87" s="37" t="s">
        <v>22</v>
      </c>
      <c r="C87" s="37" t="s">
        <v>11</v>
      </c>
      <c r="D87" s="37" t="s">
        <v>99</v>
      </c>
      <c r="E87" s="37" t="s">
        <v>163</v>
      </c>
      <c r="F87" s="37" t="s">
        <v>39</v>
      </c>
      <c r="G87" s="60">
        <f t="shared" ref="G87:K87" si="39">G88</f>
        <v>97</v>
      </c>
      <c r="H87" s="60">
        <f t="shared" si="39"/>
        <v>0</v>
      </c>
      <c r="I87" s="60">
        <f t="shared" si="39"/>
        <v>97</v>
      </c>
      <c r="J87" s="60">
        <f t="shared" si="39"/>
        <v>0</v>
      </c>
      <c r="K87" s="60">
        <f t="shared" si="39"/>
        <v>0</v>
      </c>
      <c r="L87" s="5"/>
      <c r="M87" s="5"/>
      <c r="N87" s="5"/>
    </row>
    <row r="88" spans="1:14" ht="33" x14ac:dyDescent="0.2">
      <c r="A88" s="61" t="s">
        <v>64</v>
      </c>
      <c r="B88" s="37" t="s">
        <v>22</v>
      </c>
      <c r="C88" s="37" t="s">
        <v>11</v>
      </c>
      <c r="D88" s="37" t="s">
        <v>99</v>
      </c>
      <c r="E88" s="37" t="s">
        <v>163</v>
      </c>
      <c r="F88" s="37" t="s">
        <v>40</v>
      </c>
      <c r="G88" s="60">
        <f t="shared" ref="G88:K88" si="40">G89</f>
        <v>97</v>
      </c>
      <c r="H88" s="60">
        <f t="shared" si="40"/>
        <v>0</v>
      </c>
      <c r="I88" s="60">
        <f t="shared" si="40"/>
        <v>97</v>
      </c>
      <c r="J88" s="60">
        <f t="shared" si="40"/>
        <v>0</v>
      </c>
      <c r="K88" s="60">
        <f t="shared" si="40"/>
        <v>0</v>
      </c>
      <c r="L88" s="5"/>
      <c r="M88" s="5"/>
      <c r="N88" s="5"/>
    </row>
    <row r="89" spans="1:14" ht="16.5" x14ac:dyDescent="0.2">
      <c r="A89" s="48" t="s">
        <v>105</v>
      </c>
      <c r="B89" s="47" t="s">
        <v>22</v>
      </c>
      <c r="C89" s="47" t="s">
        <v>11</v>
      </c>
      <c r="D89" s="47" t="s">
        <v>99</v>
      </c>
      <c r="E89" s="47" t="s">
        <v>163</v>
      </c>
      <c r="F89" s="62" t="s">
        <v>31</v>
      </c>
      <c r="G89" s="63">
        <v>97</v>
      </c>
      <c r="H89" s="117">
        <v>0</v>
      </c>
      <c r="I89" s="63">
        <f>G89+H89</f>
        <v>97</v>
      </c>
      <c r="J89" s="63">
        <v>0</v>
      </c>
      <c r="K89" s="63">
        <v>0</v>
      </c>
      <c r="L89" s="5"/>
      <c r="M89" s="5"/>
      <c r="N89" s="5"/>
    </row>
    <row r="90" spans="1:14" ht="16.5" x14ac:dyDescent="0.2">
      <c r="A90" s="36" t="s">
        <v>37</v>
      </c>
      <c r="B90" s="37" t="s">
        <v>22</v>
      </c>
      <c r="C90" s="37" t="s">
        <v>11</v>
      </c>
      <c r="D90" s="37" t="s">
        <v>99</v>
      </c>
      <c r="E90" s="34" t="s">
        <v>82</v>
      </c>
      <c r="F90" s="43"/>
      <c r="G90" s="44">
        <f>G91</f>
        <v>0</v>
      </c>
      <c r="H90" s="44">
        <f t="shared" ref="H90:K93" si="41">H91</f>
        <v>6</v>
      </c>
      <c r="I90" s="44">
        <f t="shared" si="41"/>
        <v>6</v>
      </c>
      <c r="J90" s="44">
        <f t="shared" si="41"/>
        <v>0</v>
      </c>
      <c r="K90" s="44">
        <f t="shared" si="41"/>
        <v>0</v>
      </c>
      <c r="L90" s="5"/>
      <c r="M90" s="5"/>
      <c r="N90" s="5"/>
    </row>
    <row r="91" spans="1:14" ht="31.5" customHeight="1" x14ac:dyDescent="0.2">
      <c r="A91" s="36" t="s">
        <v>256</v>
      </c>
      <c r="B91" s="37" t="s">
        <v>22</v>
      </c>
      <c r="C91" s="37" t="s">
        <v>11</v>
      </c>
      <c r="D91" s="37" t="s">
        <v>99</v>
      </c>
      <c r="E91" s="43" t="s">
        <v>257</v>
      </c>
      <c r="F91" s="43"/>
      <c r="G91" s="44">
        <f>G92</f>
        <v>0</v>
      </c>
      <c r="H91" s="44">
        <f t="shared" si="41"/>
        <v>6</v>
      </c>
      <c r="I91" s="44">
        <f t="shared" si="41"/>
        <v>6</v>
      </c>
      <c r="J91" s="44">
        <f t="shared" si="41"/>
        <v>0</v>
      </c>
      <c r="K91" s="44">
        <f t="shared" si="41"/>
        <v>0</v>
      </c>
      <c r="L91" s="5"/>
      <c r="M91" s="5"/>
      <c r="N91" s="5"/>
    </row>
    <row r="92" spans="1:14" ht="33" x14ac:dyDescent="0.2">
      <c r="A92" s="36" t="s">
        <v>97</v>
      </c>
      <c r="B92" s="37" t="s">
        <v>22</v>
      </c>
      <c r="C92" s="37" t="s">
        <v>11</v>
      </c>
      <c r="D92" s="37" t="s">
        <v>99</v>
      </c>
      <c r="E92" s="43" t="s">
        <v>257</v>
      </c>
      <c r="F92" s="37" t="s">
        <v>39</v>
      </c>
      <c r="G92" s="44">
        <f>G93</f>
        <v>0</v>
      </c>
      <c r="H92" s="44">
        <f t="shared" si="41"/>
        <v>6</v>
      </c>
      <c r="I92" s="44">
        <f t="shared" si="41"/>
        <v>6</v>
      </c>
      <c r="J92" s="44">
        <f t="shared" si="41"/>
        <v>0</v>
      </c>
      <c r="K92" s="44">
        <f t="shared" si="41"/>
        <v>0</v>
      </c>
      <c r="L92" s="5"/>
      <c r="M92" s="5"/>
      <c r="N92" s="5"/>
    </row>
    <row r="93" spans="1:14" ht="33" x14ac:dyDescent="0.2">
      <c r="A93" s="36" t="s">
        <v>64</v>
      </c>
      <c r="B93" s="37" t="s">
        <v>22</v>
      </c>
      <c r="C93" s="37" t="s">
        <v>11</v>
      </c>
      <c r="D93" s="37" t="s">
        <v>99</v>
      </c>
      <c r="E93" s="43" t="s">
        <v>257</v>
      </c>
      <c r="F93" s="37" t="s">
        <v>40</v>
      </c>
      <c r="G93" s="44">
        <f>G94</f>
        <v>0</v>
      </c>
      <c r="H93" s="44">
        <f t="shared" si="41"/>
        <v>6</v>
      </c>
      <c r="I93" s="44">
        <f t="shared" si="41"/>
        <v>6</v>
      </c>
      <c r="J93" s="44">
        <f t="shared" si="41"/>
        <v>0</v>
      </c>
      <c r="K93" s="44">
        <f t="shared" si="41"/>
        <v>0</v>
      </c>
      <c r="L93" s="5"/>
      <c r="M93" s="5"/>
      <c r="N93" s="5"/>
    </row>
    <row r="94" spans="1:14" ht="16.5" x14ac:dyDescent="0.2">
      <c r="A94" s="38" t="s">
        <v>105</v>
      </c>
      <c r="B94" s="47" t="s">
        <v>22</v>
      </c>
      <c r="C94" s="47" t="s">
        <v>11</v>
      </c>
      <c r="D94" s="47" t="s">
        <v>99</v>
      </c>
      <c r="E94" s="47" t="s">
        <v>257</v>
      </c>
      <c r="F94" s="40" t="s">
        <v>31</v>
      </c>
      <c r="G94" s="63">
        <v>0</v>
      </c>
      <c r="H94" s="117">
        <v>6</v>
      </c>
      <c r="I94" s="63">
        <f>G94+H94</f>
        <v>6</v>
      </c>
      <c r="J94" s="63">
        <v>0</v>
      </c>
      <c r="K94" s="63">
        <v>0</v>
      </c>
      <c r="L94" s="5"/>
      <c r="M94" s="5"/>
      <c r="N94" s="5"/>
    </row>
    <row r="95" spans="1:14" ht="16.5" x14ac:dyDescent="0.2">
      <c r="A95" s="51" t="s">
        <v>47</v>
      </c>
      <c r="B95" s="52">
        <v>920</v>
      </c>
      <c r="C95" s="52" t="s">
        <v>12</v>
      </c>
      <c r="D95" s="52" t="s">
        <v>25</v>
      </c>
      <c r="E95" s="52"/>
      <c r="F95" s="52" t="s">
        <v>7</v>
      </c>
      <c r="G95" s="26">
        <f t="shared" ref="G95:H95" si="42">G109+G118+G96</f>
        <v>171765.5</v>
      </c>
      <c r="H95" s="26">
        <f t="shared" si="42"/>
        <v>33.9</v>
      </c>
      <c r="I95" s="26">
        <f>I109+I118+I96</f>
        <v>171799.40000000002</v>
      </c>
      <c r="J95" s="26">
        <f>J109+J118+J96</f>
        <v>142572.70000000001</v>
      </c>
      <c r="K95" s="26">
        <f t="shared" ref="K95" si="43">K109+K118+K96</f>
        <v>142672.20000000001</v>
      </c>
      <c r="L95" s="5"/>
      <c r="M95" s="5"/>
      <c r="N95" s="5"/>
    </row>
    <row r="96" spans="1:14" ht="16.5" x14ac:dyDescent="0.2">
      <c r="A96" s="56" t="s">
        <v>136</v>
      </c>
      <c r="B96" s="37">
        <v>920</v>
      </c>
      <c r="C96" s="37" t="s">
        <v>12</v>
      </c>
      <c r="D96" s="37" t="s">
        <v>9</v>
      </c>
      <c r="E96" s="37"/>
      <c r="F96" s="37"/>
      <c r="G96" s="44">
        <f t="shared" ref="G96:H96" si="44">G97+G104</f>
        <v>2170.8000000000002</v>
      </c>
      <c r="H96" s="44">
        <f t="shared" si="44"/>
        <v>39.9</v>
      </c>
      <c r="I96" s="44">
        <f t="shared" ref="I96:K96" si="45">I97+I104</f>
        <v>2210.6999999999998</v>
      </c>
      <c r="J96" s="44">
        <f t="shared" si="45"/>
        <v>183.9</v>
      </c>
      <c r="K96" s="44">
        <f t="shared" si="45"/>
        <v>193.2</v>
      </c>
      <c r="L96" s="5"/>
      <c r="M96" s="5"/>
      <c r="N96" s="5"/>
    </row>
    <row r="97" spans="1:14" ht="33" x14ac:dyDescent="0.2">
      <c r="A97" s="33" t="s">
        <v>112</v>
      </c>
      <c r="B97" s="37">
        <v>920</v>
      </c>
      <c r="C97" s="37" t="s">
        <v>12</v>
      </c>
      <c r="D97" s="37" t="s">
        <v>9</v>
      </c>
      <c r="E97" s="34" t="s">
        <v>85</v>
      </c>
      <c r="F97" s="37"/>
      <c r="G97" s="44">
        <f t="shared" ref="G97:H97" si="46">G100</f>
        <v>170.8</v>
      </c>
      <c r="H97" s="44">
        <f t="shared" si="46"/>
        <v>39.9</v>
      </c>
      <c r="I97" s="44">
        <f>I100</f>
        <v>210.70000000000002</v>
      </c>
      <c r="J97" s="44">
        <f>J100</f>
        <v>183.9</v>
      </c>
      <c r="K97" s="44">
        <f>K100</f>
        <v>193.2</v>
      </c>
      <c r="L97" s="5"/>
      <c r="M97" s="5"/>
      <c r="N97" s="5"/>
    </row>
    <row r="98" spans="1:14" ht="33" x14ac:dyDescent="0.2">
      <c r="A98" s="33" t="s">
        <v>157</v>
      </c>
      <c r="B98" s="37" t="s">
        <v>22</v>
      </c>
      <c r="C98" s="37" t="s">
        <v>12</v>
      </c>
      <c r="D98" s="37" t="s">
        <v>9</v>
      </c>
      <c r="E98" s="34" t="s">
        <v>137</v>
      </c>
      <c r="F98" s="37"/>
      <c r="G98" s="44">
        <f t="shared" ref="G98:K98" si="47">G99</f>
        <v>170.8</v>
      </c>
      <c r="H98" s="44">
        <f t="shared" si="47"/>
        <v>39.9</v>
      </c>
      <c r="I98" s="44">
        <f t="shared" si="47"/>
        <v>210.70000000000002</v>
      </c>
      <c r="J98" s="44">
        <f t="shared" si="47"/>
        <v>183.9</v>
      </c>
      <c r="K98" s="44">
        <f t="shared" si="47"/>
        <v>193.2</v>
      </c>
      <c r="L98" s="5"/>
      <c r="M98" s="5"/>
      <c r="N98" s="5"/>
    </row>
    <row r="99" spans="1:14" ht="33" x14ac:dyDescent="0.2">
      <c r="A99" s="33" t="s">
        <v>138</v>
      </c>
      <c r="B99" s="37" t="s">
        <v>22</v>
      </c>
      <c r="C99" s="37" t="s">
        <v>12</v>
      </c>
      <c r="D99" s="37" t="s">
        <v>9</v>
      </c>
      <c r="E99" s="37" t="s">
        <v>135</v>
      </c>
      <c r="F99" s="37"/>
      <c r="G99" s="44">
        <f t="shared" ref="G99:K99" si="48">G100</f>
        <v>170.8</v>
      </c>
      <c r="H99" s="44">
        <f t="shared" si="48"/>
        <v>39.9</v>
      </c>
      <c r="I99" s="44">
        <f t="shared" si="48"/>
        <v>210.70000000000002</v>
      </c>
      <c r="J99" s="44">
        <f t="shared" si="48"/>
        <v>183.9</v>
      </c>
      <c r="K99" s="44">
        <f t="shared" si="48"/>
        <v>193.2</v>
      </c>
      <c r="L99" s="5"/>
      <c r="M99" s="5"/>
      <c r="N99" s="5"/>
    </row>
    <row r="100" spans="1:14" ht="33" x14ac:dyDescent="0.2">
      <c r="A100" s="56" t="s">
        <v>138</v>
      </c>
      <c r="B100" s="37" t="s">
        <v>22</v>
      </c>
      <c r="C100" s="37" t="s">
        <v>12</v>
      </c>
      <c r="D100" s="37" t="s">
        <v>9</v>
      </c>
      <c r="E100" s="37" t="s">
        <v>164</v>
      </c>
      <c r="F100" s="37"/>
      <c r="G100" s="57">
        <f t="shared" ref="G100:K100" si="49">G101</f>
        <v>170.8</v>
      </c>
      <c r="H100" s="57">
        <f t="shared" si="49"/>
        <v>39.9</v>
      </c>
      <c r="I100" s="57">
        <f t="shared" si="49"/>
        <v>210.70000000000002</v>
      </c>
      <c r="J100" s="57">
        <f t="shared" si="49"/>
        <v>183.9</v>
      </c>
      <c r="K100" s="57">
        <f t="shared" si="49"/>
        <v>193.2</v>
      </c>
      <c r="L100" s="5"/>
      <c r="M100" s="5"/>
      <c r="N100" s="5"/>
    </row>
    <row r="101" spans="1:14" ht="33" x14ac:dyDescent="0.2">
      <c r="A101" s="36" t="s">
        <v>97</v>
      </c>
      <c r="B101" s="37">
        <v>920</v>
      </c>
      <c r="C101" s="37" t="s">
        <v>12</v>
      </c>
      <c r="D101" s="37" t="s">
        <v>9</v>
      </c>
      <c r="E101" s="37" t="s">
        <v>164</v>
      </c>
      <c r="F101" s="37" t="s">
        <v>39</v>
      </c>
      <c r="G101" s="57">
        <f t="shared" ref="G101:K102" si="50">G102</f>
        <v>170.8</v>
      </c>
      <c r="H101" s="57">
        <f t="shared" si="50"/>
        <v>39.9</v>
      </c>
      <c r="I101" s="57">
        <f t="shared" si="50"/>
        <v>210.70000000000002</v>
      </c>
      <c r="J101" s="57">
        <f t="shared" si="50"/>
        <v>183.9</v>
      </c>
      <c r="K101" s="57">
        <f t="shared" si="50"/>
        <v>193.2</v>
      </c>
      <c r="L101" s="5"/>
      <c r="M101" s="5"/>
      <c r="N101" s="5"/>
    </row>
    <row r="102" spans="1:14" ht="33" x14ac:dyDescent="0.2">
      <c r="A102" s="36" t="s">
        <v>64</v>
      </c>
      <c r="B102" s="37">
        <v>920</v>
      </c>
      <c r="C102" s="37" t="s">
        <v>12</v>
      </c>
      <c r="D102" s="37" t="s">
        <v>9</v>
      </c>
      <c r="E102" s="37" t="s">
        <v>164</v>
      </c>
      <c r="F102" s="37" t="s">
        <v>40</v>
      </c>
      <c r="G102" s="57">
        <f t="shared" si="50"/>
        <v>170.8</v>
      </c>
      <c r="H102" s="57">
        <f t="shared" si="50"/>
        <v>39.9</v>
      </c>
      <c r="I102" s="57">
        <f t="shared" si="50"/>
        <v>210.70000000000002</v>
      </c>
      <c r="J102" s="57">
        <f t="shared" si="50"/>
        <v>183.9</v>
      </c>
      <c r="K102" s="57">
        <f t="shared" si="50"/>
        <v>193.2</v>
      </c>
      <c r="L102" s="5"/>
      <c r="M102" s="5"/>
      <c r="N102" s="5"/>
    </row>
    <row r="103" spans="1:14" ht="16.5" x14ac:dyDescent="0.2">
      <c r="A103" s="38" t="s">
        <v>105</v>
      </c>
      <c r="B103" s="40" t="s">
        <v>22</v>
      </c>
      <c r="C103" s="40" t="s">
        <v>12</v>
      </c>
      <c r="D103" s="40" t="s">
        <v>9</v>
      </c>
      <c r="E103" s="40" t="s">
        <v>164</v>
      </c>
      <c r="F103" s="40" t="s">
        <v>31</v>
      </c>
      <c r="G103" s="50">
        <v>170.8</v>
      </c>
      <c r="H103" s="116">
        <v>39.9</v>
      </c>
      <c r="I103" s="50">
        <f>G103+H103</f>
        <v>210.70000000000002</v>
      </c>
      <c r="J103" s="50">
        <v>183.9</v>
      </c>
      <c r="K103" s="50">
        <v>193.2</v>
      </c>
      <c r="L103" s="5"/>
      <c r="M103" s="5"/>
      <c r="N103" s="5"/>
    </row>
    <row r="104" spans="1:14" ht="16.5" x14ac:dyDescent="0.2">
      <c r="A104" s="33" t="s">
        <v>37</v>
      </c>
      <c r="B104" s="43" t="s">
        <v>22</v>
      </c>
      <c r="C104" s="43" t="s">
        <v>12</v>
      </c>
      <c r="D104" s="43" t="s">
        <v>9</v>
      </c>
      <c r="E104" s="43" t="s">
        <v>82</v>
      </c>
      <c r="F104" s="43"/>
      <c r="G104" s="44">
        <f t="shared" ref="G104:K107" si="51">G105</f>
        <v>2000</v>
      </c>
      <c r="H104" s="44">
        <f t="shared" si="51"/>
        <v>0</v>
      </c>
      <c r="I104" s="44">
        <f t="shared" si="51"/>
        <v>2000</v>
      </c>
      <c r="J104" s="44">
        <f t="shared" si="51"/>
        <v>0</v>
      </c>
      <c r="K104" s="44">
        <f t="shared" si="51"/>
        <v>0</v>
      </c>
      <c r="L104" s="5"/>
      <c r="M104" s="5"/>
      <c r="N104" s="5"/>
    </row>
    <row r="105" spans="1:14" ht="16.5" x14ac:dyDescent="0.25">
      <c r="A105" s="106" t="s">
        <v>237</v>
      </c>
      <c r="B105" s="43" t="s">
        <v>22</v>
      </c>
      <c r="C105" s="43" t="s">
        <v>12</v>
      </c>
      <c r="D105" s="43" t="s">
        <v>9</v>
      </c>
      <c r="E105" s="43" t="s">
        <v>236</v>
      </c>
      <c r="F105" s="43"/>
      <c r="G105" s="44">
        <f t="shared" si="51"/>
        <v>2000</v>
      </c>
      <c r="H105" s="44">
        <f t="shared" si="51"/>
        <v>0</v>
      </c>
      <c r="I105" s="44">
        <f t="shared" si="51"/>
        <v>2000</v>
      </c>
      <c r="J105" s="44">
        <f t="shared" si="51"/>
        <v>0</v>
      </c>
      <c r="K105" s="44">
        <f t="shared" si="51"/>
        <v>0</v>
      </c>
      <c r="L105" s="5"/>
      <c r="M105" s="5"/>
      <c r="N105" s="5"/>
    </row>
    <row r="106" spans="1:14" ht="33" x14ac:dyDescent="0.2">
      <c r="A106" s="36" t="s">
        <v>97</v>
      </c>
      <c r="B106" s="43" t="s">
        <v>22</v>
      </c>
      <c r="C106" s="43" t="s">
        <v>12</v>
      </c>
      <c r="D106" s="43" t="s">
        <v>9</v>
      </c>
      <c r="E106" s="43" t="s">
        <v>236</v>
      </c>
      <c r="F106" s="37" t="s">
        <v>39</v>
      </c>
      <c r="G106" s="44">
        <f t="shared" si="51"/>
        <v>2000</v>
      </c>
      <c r="H106" s="44">
        <f t="shared" si="51"/>
        <v>0</v>
      </c>
      <c r="I106" s="44">
        <f t="shared" si="51"/>
        <v>2000</v>
      </c>
      <c r="J106" s="44">
        <f t="shared" si="51"/>
        <v>0</v>
      </c>
      <c r="K106" s="44">
        <f t="shared" si="51"/>
        <v>0</v>
      </c>
      <c r="L106" s="5"/>
      <c r="M106" s="5"/>
      <c r="N106" s="5"/>
    </row>
    <row r="107" spans="1:14" ht="33" x14ac:dyDescent="0.2">
      <c r="A107" s="36" t="s">
        <v>64</v>
      </c>
      <c r="B107" s="43" t="s">
        <v>22</v>
      </c>
      <c r="C107" s="43" t="s">
        <v>12</v>
      </c>
      <c r="D107" s="43" t="s">
        <v>9</v>
      </c>
      <c r="E107" s="43" t="s">
        <v>236</v>
      </c>
      <c r="F107" s="37" t="s">
        <v>40</v>
      </c>
      <c r="G107" s="44">
        <f t="shared" si="51"/>
        <v>2000</v>
      </c>
      <c r="H107" s="44">
        <f t="shared" si="51"/>
        <v>0</v>
      </c>
      <c r="I107" s="44">
        <f t="shared" si="51"/>
        <v>2000</v>
      </c>
      <c r="J107" s="44">
        <f t="shared" si="51"/>
        <v>0</v>
      </c>
      <c r="K107" s="44">
        <f t="shared" si="51"/>
        <v>0</v>
      </c>
      <c r="L107" s="5"/>
      <c r="M107" s="5"/>
      <c r="N107" s="5"/>
    </row>
    <row r="108" spans="1:14" ht="16.5" x14ac:dyDescent="0.2">
      <c r="A108" s="38" t="s">
        <v>105</v>
      </c>
      <c r="B108" s="40" t="s">
        <v>22</v>
      </c>
      <c r="C108" s="40" t="s">
        <v>12</v>
      </c>
      <c r="D108" s="40" t="s">
        <v>9</v>
      </c>
      <c r="E108" s="40" t="s">
        <v>236</v>
      </c>
      <c r="F108" s="40" t="s">
        <v>31</v>
      </c>
      <c r="G108" s="50">
        <v>2000</v>
      </c>
      <c r="H108" s="116">
        <v>0</v>
      </c>
      <c r="I108" s="50">
        <f>G108+H108</f>
        <v>2000</v>
      </c>
      <c r="J108" s="50">
        <v>0</v>
      </c>
      <c r="K108" s="50">
        <v>0</v>
      </c>
      <c r="L108" s="5"/>
      <c r="M108" s="5"/>
      <c r="N108" s="5"/>
    </row>
    <row r="109" spans="1:14" ht="16.5" x14ac:dyDescent="0.2">
      <c r="A109" s="56" t="s">
        <v>19</v>
      </c>
      <c r="B109" s="37">
        <v>920</v>
      </c>
      <c r="C109" s="37" t="s">
        <v>12</v>
      </c>
      <c r="D109" s="37" t="s">
        <v>13</v>
      </c>
      <c r="E109" s="37"/>
      <c r="F109" s="37"/>
      <c r="G109" s="44">
        <f t="shared" ref="G109:K110" si="52">G110</f>
        <v>600</v>
      </c>
      <c r="H109" s="44">
        <f t="shared" si="52"/>
        <v>0</v>
      </c>
      <c r="I109" s="44">
        <f t="shared" si="52"/>
        <v>600</v>
      </c>
      <c r="J109" s="44">
        <f t="shared" si="52"/>
        <v>600</v>
      </c>
      <c r="K109" s="44">
        <f t="shared" si="52"/>
        <v>600</v>
      </c>
      <c r="L109" s="5"/>
      <c r="M109" s="5"/>
      <c r="N109" s="5"/>
    </row>
    <row r="110" spans="1:14" ht="16.5" x14ac:dyDescent="0.2">
      <c r="A110" s="33" t="s">
        <v>37</v>
      </c>
      <c r="B110" s="37">
        <v>920</v>
      </c>
      <c r="C110" s="37" t="s">
        <v>12</v>
      </c>
      <c r="D110" s="37" t="s">
        <v>13</v>
      </c>
      <c r="E110" s="34" t="s">
        <v>82</v>
      </c>
      <c r="F110" s="37"/>
      <c r="G110" s="44">
        <f t="shared" si="52"/>
        <v>600</v>
      </c>
      <c r="H110" s="44">
        <f t="shared" si="52"/>
        <v>0</v>
      </c>
      <c r="I110" s="44">
        <f t="shared" si="52"/>
        <v>600</v>
      </c>
      <c r="J110" s="44">
        <f t="shared" si="52"/>
        <v>600</v>
      </c>
      <c r="K110" s="44">
        <f t="shared" si="52"/>
        <v>600</v>
      </c>
      <c r="L110" s="5"/>
      <c r="M110" s="5"/>
      <c r="N110" s="5"/>
    </row>
    <row r="111" spans="1:14" ht="16.5" x14ac:dyDescent="0.2">
      <c r="A111" s="56" t="s">
        <v>20</v>
      </c>
      <c r="B111" s="37" t="s">
        <v>22</v>
      </c>
      <c r="C111" s="37" t="s">
        <v>12</v>
      </c>
      <c r="D111" s="37" t="s">
        <v>13</v>
      </c>
      <c r="E111" s="37" t="s">
        <v>87</v>
      </c>
      <c r="F111" s="37"/>
      <c r="G111" s="57">
        <f t="shared" ref="G111:H111" si="53">G112+G115</f>
        <v>600</v>
      </c>
      <c r="H111" s="57">
        <f t="shared" si="53"/>
        <v>0</v>
      </c>
      <c r="I111" s="57">
        <f t="shared" ref="I111:K111" si="54">I112+I115</f>
        <v>600</v>
      </c>
      <c r="J111" s="57">
        <f t="shared" si="54"/>
        <v>600</v>
      </c>
      <c r="K111" s="57">
        <f t="shared" si="54"/>
        <v>600</v>
      </c>
      <c r="L111" s="5"/>
      <c r="M111" s="5"/>
      <c r="N111" s="5"/>
    </row>
    <row r="112" spans="1:14" ht="33" x14ac:dyDescent="0.2">
      <c r="A112" s="36" t="s">
        <v>97</v>
      </c>
      <c r="B112" s="37">
        <v>920</v>
      </c>
      <c r="C112" s="37" t="s">
        <v>12</v>
      </c>
      <c r="D112" s="37" t="s">
        <v>13</v>
      </c>
      <c r="E112" s="37" t="s">
        <v>87</v>
      </c>
      <c r="F112" s="37" t="s">
        <v>39</v>
      </c>
      <c r="G112" s="57">
        <f t="shared" ref="G112:K113" si="55">G113</f>
        <v>100</v>
      </c>
      <c r="H112" s="57">
        <f t="shared" si="55"/>
        <v>0</v>
      </c>
      <c r="I112" s="57">
        <f t="shared" si="55"/>
        <v>100</v>
      </c>
      <c r="J112" s="57">
        <f t="shared" si="55"/>
        <v>100</v>
      </c>
      <c r="K112" s="57">
        <f t="shared" si="55"/>
        <v>100</v>
      </c>
      <c r="L112" s="5"/>
      <c r="M112" s="5"/>
      <c r="N112" s="5"/>
    </row>
    <row r="113" spans="1:14" ht="33" x14ac:dyDescent="0.2">
      <c r="A113" s="36" t="s">
        <v>64</v>
      </c>
      <c r="B113" s="37">
        <v>920</v>
      </c>
      <c r="C113" s="37" t="s">
        <v>12</v>
      </c>
      <c r="D113" s="37" t="s">
        <v>13</v>
      </c>
      <c r="E113" s="37" t="s">
        <v>87</v>
      </c>
      <c r="F113" s="37" t="s">
        <v>40</v>
      </c>
      <c r="G113" s="57">
        <f t="shared" si="55"/>
        <v>100</v>
      </c>
      <c r="H113" s="57">
        <f t="shared" si="55"/>
        <v>0</v>
      </c>
      <c r="I113" s="57">
        <f t="shared" si="55"/>
        <v>100</v>
      </c>
      <c r="J113" s="57">
        <f t="shared" si="55"/>
        <v>100</v>
      </c>
      <c r="K113" s="57">
        <f t="shared" si="55"/>
        <v>100</v>
      </c>
      <c r="L113" s="5"/>
      <c r="M113" s="5"/>
      <c r="N113" s="5"/>
    </row>
    <row r="114" spans="1:14" ht="16.5" x14ac:dyDescent="0.2">
      <c r="A114" s="38" t="s">
        <v>105</v>
      </c>
      <c r="B114" s="40" t="s">
        <v>22</v>
      </c>
      <c r="C114" s="40" t="s">
        <v>12</v>
      </c>
      <c r="D114" s="40" t="s">
        <v>13</v>
      </c>
      <c r="E114" s="40" t="s">
        <v>87</v>
      </c>
      <c r="F114" s="40" t="s">
        <v>31</v>
      </c>
      <c r="G114" s="50">
        <v>100</v>
      </c>
      <c r="H114" s="116"/>
      <c r="I114" s="50">
        <f>G114+H114</f>
        <v>100</v>
      </c>
      <c r="J114" s="50">
        <v>100</v>
      </c>
      <c r="K114" s="50">
        <v>100</v>
      </c>
      <c r="L114" s="5"/>
      <c r="M114" s="5"/>
      <c r="N114" s="5"/>
    </row>
    <row r="115" spans="1:14" ht="16.5" x14ac:dyDescent="0.2">
      <c r="A115" s="99" t="s">
        <v>41</v>
      </c>
      <c r="B115" s="43" t="s">
        <v>22</v>
      </c>
      <c r="C115" s="43" t="s">
        <v>12</v>
      </c>
      <c r="D115" s="43" t="s">
        <v>13</v>
      </c>
      <c r="E115" s="43" t="s">
        <v>87</v>
      </c>
      <c r="F115" s="43" t="s">
        <v>42</v>
      </c>
      <c r="G115" s="44">
        <f t="shared" ref="G115:K116" si="56">G116</f>
        <v>500</v>
      </c>
      <c r="H115" s="44">
        <f t="shared" si="56"/>
        <v>0</v>
      </c>
      <c r="I115" s="44">
        <f t="shared" si="56"/>
        <v>500</v>
      </c>
      <c r="J115" s="44">
        <f t="shared" si="56"/>
        <v>500</v>
      </c>
      <c r="K115" s="44">
        <f t="shared" si="56"/>
        <v>500</v>
      </c>
      <c r="L115" s="5"/>
      <c r="M115" s="5"/>
      <c r="N115" s="5"/>
    </row>
    <row r="116" spans="1:14" ht="66" x14ac:dyDescent="0.2">
      <c r="A116" s="65" t="s">
        <v>120</v>
      </c>
      <c r="B116" s="37" t="s">
        <v>22</v>
      </c>
      <c r="C116" s="37" t="s">
        <v>12</v>
      </c>
      <c r="D116" s="37" t="s">
        <v>13</v>
      </c>
      <c r="E116" s="37" t="s">
        <v>87</v>
      </c>
      <c r="F116" s="37" t="s">
        <v>32</v>
      </c>
      <c r="G116" s="57">
        <f t="shared" si="56"/>
        <v>500</v>
      </c>
      <c r="H116" s="57">
        <f t="shared" si="56"/>
        <v>0</v>
      </c>
      <c r="I116" s="57">
        <f t="shared" si="56"/>
        <v>500</v>
      </c>
      <c r="J116" s="57">
        <f t="shared" si="56"/>
        <v>500</v>
      </c>
      <c r="K116" s="57">
        <f t="shared" si="56"/>
        <v>500</v>
      </c>
      <c r="L116" s="5"/>
      <c r="M116" s="5"/>
      <c r="N116" s="5"/>
    </row>
    <row r="117" spans="1:14" ht="66" x14ac:dyDescent="0.2">
      <c r="A117" s="66" t="s">
        <v>121</v>
      </c>
      <c r="B117" s="40" t="s">
        <v>22</v>
      </c>
      <c r="C117" s="40" t="s">
        <v>12</v>
      </c>
      <c r="D117" s="40" t="s">
        <v>13</v>
      </c>
      <c r="E117" s="40" t="s">
        <v>87</v>
      </c>
      <c r="F117" s="40" t="s">
        <v>96</v>
      </c>
      <c r="G117" s="50">
        <v>500</v>
      </c>
      <c r="H117" s="116"/>
      <c r="I117" s="50">
        <f>G117+H117</f>
        <v>500</v>
      </c>
      <c r="J117" s="50">
        <v>500</v>
      </c>
      <c r="K117" s="50">
        <v>500</v>
      </c>
      <c r="L117" s="5"/>
      <c r="M117" s="5"/>
      <c r="N117" s="5"/>
    </row>
    <row r="118" spans="1:14" ht="16.5" x14ac:dyDescent="0.2">
      <c r="A118" s="67" t="s">
        <v>16</v>
      </c>
      <c r="B118" s="37">
        <v>920</v>
      </c>
      <c r="C118" s="37" t="s">
        <v>12</v>
      </c>
      <c r="D118" s="37" t="s">
        <v>10</v>
      </c>
      <c r="E118" s="37"/>
      <c r="F118" s="37" t="s">
        <v>7</v>
      </c>
      <c r="G118" s="46">
        <f t="shared" ref="G118:H118" si="57">G166+G126+G119+G156</f>
        <v>168994.7</v>
      </c>
      <c r="H118" s="46">
        <f t="shared" si="57"/>
        <v>-6</v>
      </c>
      <c r="I118" s="46">
        <f>I166+I126+I119+I156</f>
        <v>168988.7</v>
      </c>
      <c r="J118" s="46">
        <f>J166+J126+J119+J156</f>
        <v>141788.80000000002</v>
      </c>
      <c r="K118" s="46">
        <f>K166+K126+K119+K156</f>
        <v>141879</v>
      </c>
      <c r="L118" s="5"/>
      <c r="M118" s="5"/>
      <c r="N118" s="5"/>
    </row>
    <row r="119" spans="1:14" ht="33" x14ac:dyDescent="0.2">
      <c r="A119" s="36" t="s">
        <v>145</v>
      </c>
      <c r="B119" s="43" t="s">
        <v>22</v>
      </c>
      <c r="C119" s="43" t="s">
        <v>12</v>
      </c>
      <c r="D119" s="43" t="s">
        <v>10</v>
      </c>
      <c r="E119" s="43" t="s">
        <v>146</v>
      </c>
      <c r="F119" s="43"/>
      <c r="G119" s="44">
        <f t="shared" ref="G119:H119" si="58">G120</f>
        <v>500</v>
      </c>
      <c r="H119" s="44">
        <f t="shared" si="58"/>
        <v>0</v>
      </c>
      <c r="I119" s="44">
        <f>I120</f>
        <v>500</v>
      </c>
      <c r="J119" s="44">
        <f>J120</f>
        <v>1200</v>
      </c>
      <c r="K119" s="44">
        <f>K120</f>
        <v>400</v>
      </c>
      <c r="L119" s="5"/>
      <c r="M119" s="5"/>
      <c r="N119" s="5"/>
    </row>
    <row r="120" spans="1:14" ht="33" x14ac:dyDescent="0.2">
      <c r="A120" s="36" t="s">
        <v>151</v>
      </c>
      <c r="B120" s="43" t="s">
        <v>22</v>
      </c>
      <c r="C120" s="43" t="s">
        <v>12</v>
      </c>
      <c r="D120" s="43" t="s">
        <v>10</v>
      </c>
      <c r="E120" s="43" t="s">
        <v>147</v>
      </c>
      <c r="F120" s="43"/>
      <c r="G120" s="44">
        <f t="shared" ref="G120:K124" si="59">G121</f>
        <v>500</v>
      </c>
      <c r="H120" s="44">
        <f t="shared" si="59"/>
        <v>0</v>
      </c>
      <c r="I120" s="44">
        <f t="shared" si="59"/>
        <v>500</v>
      </c>
      <c r="J120" s="44">
        <f t="shared" si="59"/>
        <v>1200</v>
      </c>
      <c r="K120" s="44">
        <f t="shared" si="59"/>
        <v>400</v>
      </c>
      <c r="L120" s="5"/>
      <c r="M120" s="5"/>
      <c r="N120" s="5"/>
    </row>
    <row r="121" spans="1:14" ht="49.5" x14ac:dyDescent="0.2">
      <c r="A121" s="36" t="s">
        <v>148</v>
      </c>
      <c r="B121" s="43" t="s">
        <v>22</v>
      </c>
      <c r="C121" s="43" t="s">
        <v>12</v>
      </c>
      <c r="D121" s="43" t="s">
        <v>10</v>
      </c>
      <c r="E121" s="43" t="s">
        <v>144</v>
      </c>
      <c r="F121" s="43"/>
      <c r="G121" s="44">
        <f t="shared" si="59"/>
        <v>500</v>
      </c>
      <c r="H121" s="44">
        <f t="shared" si="59"/>
        <v>0</v>
      </c>
      <c r="I121" s="44">
        <f t="shared" si="59"/>
        <v>500</v>
      </c>
      <c r="J121" s="44">
        <f t="shared" si="59"/>
        <v>1200</v>
      </c>
      <c r="K121" s="44">
        <f t="shared" si="59"/>
        <v>400</v>
      </c>
      <c r="L121" s="5"/>
      <c r="M121" s="5"/>
      <c r="N121" s="5"/>
    </row>
    <row r="122" spans="1:14" ht="49.5" x14ac:dyDescent="0.2">
      <c r="A122" s="36" t="s">
        <v>148</v>
      </c>
      <c r="B122" s="37">
        <v>920</v>
      </c>
      <c r="C122" s="37" t="s">
        <v>12</v>
      </c>
      <c r="D122" s="37" t="s">
        <v>10</v>
      </c>
      <c r="E122" s="37" t="s">
        <v>165</v>
      </c>
      <c r="F122" s="43"/>
      <c r="G122" s="44">
        <f t="shared" si="59"/>
        <v>500</v>
      </c>
      <c r="H122" s="44">
        <f t="shared" si="59"/>
        <v>0</v>
      </c>
      <c r="I122" s="44">
        <f t="shared" si="59"/>
        <v>500</v>
      </c>
      <c r="J122" s="44">
        <f t="shared" si="59"/>
        <v>1200</v>
      </c>
      <c r="K122" s="44">
        <f t="shared" si="59"/>
        <v>400</v>
      </c>
      <c r="L122" s="5"/>
      <c r="M122" s="5"/>
      <c r="N122" s="5"/>
    </row>
    <row r="123" spans="1:14" ht="33" x14ac:dyDescent="0.2">
      <c r="A123" s="36" t="s">
        <v>97</v>
      </c>
      <c r="B123" s="37">
        <v>920</v>
      </c>
      <c r="C123" s="37" t="s">
        <v>12</v>
      </c>
      <c r="D123" s="37" t="s">
        <v>10</v>
      </c>
      <c r="E123" s="37" t="s">
        <v>165</v>
      </c>
      <c r="F123" s="37" t="s">
        <v>39</v>
      </c>
      <c r="G123" s="44">
        <f t="shared" si="59"/>
        <v>500</v>
      </c>
      <c r="H123" s="44">
        <f t="shared" si="59"/>
        <v>0</v>
      </c>
      <c r="I123" s="44">
        <f t="shared" si="59"/>
        <v>500</v>
      </c>
      <c r="J123" s="44">
        <f t="shared" si="59"/>
        <v>1200</v>
      </c>
      <c r="K123" s="44">
        <f t="shared" si="59"/>
        <v>400</v>
      </c>
      <c r="L123" s="5"/>
      <c r="M123" s="5"/>
      <c r="N123" s="5"/>
    </row>
    <row r="124" spans="1:14" ht="33" x14ac:dyDescent="0.2">
      <c r="A124" s="36" t="s">
        <v>64</v>
      </c>
      <c r="B124" s="37">
        <v>920</v>
      </c>
      <c r="C124" s="37" t="s">
        <v>12</v>
      </c>
      <c r="D124" s="37" t="s">
        <v>10</v>
      </c>
      <c r="E124" s="37" t="s">
        <v>165</v>
      </c>
      <c r="F124" s="37" t="s">
        <v>40</v>
      </c>
      <c r="G124" s="44">
        <f t="shared" si="59"/>
        <v>500</v>
      </c>
      <c r="H124" s="44">
        <f t="shared" si="59"/>
        <v>0</v>
      </c>
      <c r="I124" s="44">
        <f t="shared" si="59"/>
        <v>500</v>
      </c>
      <c r="J124" s="44">
        <f t="shared" si="59"/>
        <v>1200</v>
      </c>
      <c r="K124" s="44">
        <f t="shared" si="59"/>
        <v>400</v>
      </c>
      <c r="L124" s="5"/>
      <c r="M124" s="5"/>
      <c r="N124" s="5"/>
    </row>
    <row r="125" spans="1:14" ht="16.5" x14ac:dyDescent="0.2">
      <c r="A125" s="38" t="s">
        <v>105</v>
      </c>
      <c r="B125" s="40" t="s">
        <v>22</v>
      </c>
      <c r="C125" s="40" t="s">
        <v>12</v>
      </c>
      <c r="D125" s="40" t="s">
        <v>10</v>
      </c>
      <c r="E125" s="40" t="s">
        <v>165</v>
      </c>
      <c r="F125" s="41" t="s">
        <v>31</v>
      </c>
      <c r="G125" s="42">
        <v>500</v>
      </c>
      <c r="H125" s="111"/>
      <c r="I125" s="42">
        <f>G125+H125</f>
        <v>500</v>
      </c>
      <c r="J125" s="42">
        <v>1200</v>
      </c>
      <c r="K125" s="42">
        <v>400</v>
      </c>
      <c r="L125" s="5"/>
      <c r="M125" s="5"/>
      <c r="N125" s="5"/>
    </row>
    <row r="126" spans="1:14" ht="49.5" x14ac:dyDescent="0.2">
      <c r="A126" s="67" t="s">
        <v>194</v>
      </c>
      <c r="B126" s="37" t="s">
        <v>22</v>
      </c>
      <c r="C126" s="37" t="s">
        <v>12</v>
      </c>
      <c r="D126" s="37" t="s">
        <v>10</v>
      </c>
      <c r="E126" s="37" t="s">
        <v>114</v>
      </c>
      <c r="F126" s="37"/>
      <c r="G126" s="46">
        <f t="shared" ref="G126:K126" si="60">G127</f>
        <v>14710.6</v>
      </c>
      <c r="H126" s="46">
        <f t="shared" si="60"/>
        <v>0</v>
      </c>
      <c r="I126" s="46">
        <f t="shared" si="60"/>
        <v>14710.6</v>
      </c>
      <c r="J126" s="46">
        <f t="shared" si="60"/>
        <v>6914.7</v>
      </c>
      <c r="K126" s="46">
        <f t="shared" si="60"/>
        <v>6914.7</v>
      </c>
      <c r="L126" s="5"/>
      <c r="M126" s="5"/>
      <c r="N126" s="5"/>
    </row>
    <row r="127" spans="1:14" ht="56.25" customHeight="1" x14ac:dyDescent="0.2">
      <c r="A127" s="67" t="s">
        <v>107</v>
      </c>
      <c r="B127" s="37" t="s">
        <v>22</v>
      </c>
      <c r="C127" s="37" t="s">
        <v>12</v>
      </c>
      <c r="D127" s="37" t="s">
        <v>10</v>
      </c>
      <c r="E127" s="37" t="s">
        <v>115</v>
      </c>
      <c r="F127" s="37"/>
      <c r="G127" s="46">
        <f t="shared" ref="G127:H127" si="61">G138+G151+G128+G133</f>
        <v>14710.6</v>
      </c>
      <c r="H127" s="46">
        <f t="shared" si="61"/>
        <v>0</v>
      </c>
      <c r="I127" s="46">
        <f>I138+I151+I128+I133</f>
        <v>14710.6</v>
      </c>
      <c r="J127" s="46">
        <f>J138+J151+J128+J133</f>
        <v>6914.7</v>
      </c>
      <c r="K127" s="46">
        <f>K138+K151+K128+K133</f>
        <v>6914.7</v>
      </c>
      <c r="L127" s="5"/>
      <c r="M127" s="5"/>
      <c r="N127" s="5"/>
    </row>
    <row r="128" spans="1:14" ht="33" x14ac:dyDescent="0.2">
      <c r="A128" s="33" t="s">
        <v>167</v>
      </c>
      <c r="B128" s="43" t="s">
        <v>22</v>
      </c>
      <c r="C128" s="43" t="s">
        <v>12</v>
      </c>
      <c r="D128" s="43" t="s">
        <v>10</v>
      </c>
      <c r="E128" s="43" t="s">
        <v>179</v>
      </c>
      <c r="F128" s="37"/>
      <c r="G128" s="44">
        <f t="shared" ref="G128:H128" si="62">G129</f>
        <v>0</v>
      </c>
      <c r="H128" s="44">
        <f t="shared" si="62"/>
        <v>0</v>
      </c>
      <c r="I128" s="44">
        <f>I129</f>
        <v>0</v>
      </c>
      <c r="J128" s="44">
        <f>J129</f>
        <v>6914.7</v>
      </c>
      <c r="K128" s="44">
        <f>K129</f>
        <v>6914.7</v>
      </c>
      <c r="L128" s="5"/>
      <c r="M128" s="5"/>
      <c r="N128" s="5"/>
    </row>
    <row r="129" spans="1:14" ht="33" x14ac:dyDescent="0.2">
      <c r="A129" s="33" t="s">
        <v>108</v>
      </c>
      <c r="B129" s="43" t="s">
        <v>22</v>
      </c>
      <c r="C129" s="43" t="s">
        <v>12</v>
      </c>
      <c r="D129" s="43" t="s">
        <v>10</v>
      </c>
      <c r="E129" s="43" t="s">
        <v>178</v>
      </c>
      <c r="F129" s="37"/>
      <c r="G129" s="44">
        <f t="shared" ref="G129:J130" si="63">G130</f>
        <v>0</v>
      </c>
      <c r="H129" s="44">
        <f t="shared" si="63"/>
        <v>0</v>
      </c>
      <c r="I129" s="44">
        <f t="shared" si="63"/>
        <v>0</v>
      </c>
      <c r="J129" s="44">
        <f t="shared" si="63"/>
        <v>6914.7</v>
      </c>
      <c r="K129" s="44">
        <f t="shared" ref="K129" si="64">K130</f>
        <v>6914.7</v>
      </c>
      <c r="L129" s="5"/>
      <c r="M129" s="5"/>
      <c r="N129" s="5"/>
    </row>
    <row r="130" spans="1:14" ht="33" x14ac:dyDescent="0.2">
      <c r="A130" s="36" t="s">
        <v>97</v>
      </c>
      <c r="B130" s="43" t="s">
        <v>22</v>
      </c>
      <c r="C130" s="43" t="s">
        <v>12</v>
      </c>
      <c r="D130" s="43" t="s">
        <v>10</v>
      </c>
      <c r="E130" s="43" t="s">
        <v>178</v>
      </c>
      <c r="F130" s="37" t="s">
        <v>39</v>
      </c>
      <c r="G130" s="44">
        <f t="shared" si="63"/>
        <v>0</v>
      </c>
      <c r="H130" s="44">
        <f t="shared" si="63"/>
        <v>0</v>
      </c>
      <c r="I130" s="44">
        <f t="shared" si="63"/>
        <v>0</v>
      </c>
      <c r="J130" s="44">
        <f t="shared" si="63"/>
        <v>6914.7</v>
      </c>
      <c r="K130" s="44">
        <f t="shared" ref="G130:K131" si="65">K131</f>
        <v>6914.7</v>
      </c>
      <c r="L130" s="5"/>
      <c r="M130" s="5"/>
      <c r="N130" s="5"/>
    </row>
    <row r="131" spans="1:14" ht="33" x14ac:dyDescent="0.2">
      <c r="A131" s="36" t="s">
        <v>64</v>
      </c>
      <c r="B131" s="43" t="s">
        <v>22</v>
      </c>
      <c r="C131" s="43" t="s">
        <v>12</v>
      </c>
      <c r="D131" s="43" t="s">
        <v>10</v>
      </c>
      <c r="E131" s="43" t="s">
        <v>178</v>
      </c>
      <c r="F131" s="37" t="s">
        <v>40</v>
      </c>
      <c r="G131" s="44">
        <f t="shared" si="65"/>
        <v>0</v>
      </c>
      <c r="H131" s="44">
        <f t="shared" si="65"/>
        <v>0</v>
      </c>
      <c r="I131" s="44">
        <f t="shared" si="65"/>
        <v>0</v>
      </c>
      <c r="J131" s="44">
        <f t="shared" si="65"/>
        <v>6914.7</v>
      </c>
      <c r="K131" s="44">
        <f t="shared" si="65"/>
        <v>6914.7</v>
      </c>
      <c r="L131" s="5"/>
      <c r="M131" s="5"/>
      <c r="N131" s="5"/>
    </row>
    <row r="132" spans="1:14" ht="16.5" x14ac:dyDescent="0.2">
      <c r="A132" s="68" t="s">
        <v>105</v>
      </c>
      <c r="B132" s="47" t="s">
        <v>22</v>
      </c>
      <c r="C132" s="47" t="s">
        <v>12</v>
      </c>
      <c r="D132" s="47" t="s">
        <v>10</v>
      </c>
      <c r="E132" s="40" t="s">
        <v>178</v>
      </c>
      <c r="F132" s="47" t="s">
        <v>31</v>
      </c>
      <c r="G132" s="64">
        <v>0</v>
      </c>
      <c r="H132" s="115"/>
      <c r="I132" s="64">
        <f>G132+H132</f>
        <v>0</v>
      </c>
      <c r="J132" s="64">
        <f>6901.2+12.2+1.3</f>
        <v>6914.7</v>
      </c>
      <c r="K132" s="64">
        <f>6901.2+12.2+1.3</f>
        <v>6914.7</v>
      </c>
      <c r="L132" s="5"/>
      <c r="M132" s="5"/>
      <c r="N132" s="5"/>
    </row>
    <row r="133" spans="1:14" ht="33" x14ac:dyDescent="0.2">
      <c r="A133" s="36" t="s">
        <v>229</v>
      </c>
      <c r="B133" s="102" t="s">
        <v>22</v>
      </c>
      <c r="C133" s="102" t="s">
        <v>12</v>
      </c>
      <c r="D133" s="102" t="s">
        <v>10</v>
      </c>
      <c r="E133" s="102" t="s">
        <v>230</v>
      </c>
      <c r="F133" s="102"/>
      <c r="G133" s="44">
        <f t="shared" ref="G133:K136" si="66">G134</f>
        <v>991.7</v>
      </c>
      <c r="H133" s="44">
        <f t="shared" si="66"/>
        <v>0</v>
      </c>
      <c r="I133" s="44">
        <f t="shared" si="66"/>
        <v>991.7</v>
      </c>
      <c r="J133" s="44">
        <f t="shared" si="66"/>
        <v>0</v>
      </c>
      <c r="K133" s="44">
        <f t="shared" si="66"/>
        <v>0</v>
      </c>
      <c r="L133" s="5"/>
      <c r="M133" s="5"/>
      <c r="N133" s="5"/>
    </row>
    <row r="134" spans="1:14" ht="33" x14ac:dyDescent="0.2">
      <c r="A134" s="36" t="s">
        <v>229</v>
      </c>
      <c r="B134" s="102" t="s">
        <v>22</v>
      </c>
      <c r="C134" s="102" t="s">
        <v>12</v>
      </c>
      <c r="D134" s="102" t="s">
        <v>10</v>
      </c>
      <c r="E134" s="102" t="s">
        <v>231</v>
      </c>
      <c r="F134" s="102"/>
      <c r="G134" s="44">
        <f t="shared" si="66"/>
        <v>991.7</v>
      </c>
      <c r="H134" s="44">
        <f t="shared" si="66"/>
        <v>0</v>
      </c>
      <c r="I134" s="44">
        <f t="shared" si="66"/>
        <v>991.7</v>
      </c>
      <c r="J134" s="44">
        <f t="shared" si="66"/>
        <v>0</v>
      </c>
      <c r="K134" s="44">
        <f t="shared" si="66"/>
        <v>0</v>
      </c>
      <c r="L134" s="5"/>
      <c r="M134" s="5"/>
      <c r="N134" s="5"/>
    </row>
    <row r="135" spans="1:14" ht="33" x14ac:dyDescent="0.2">
      <c r="A135" s="36" t="s">
        <v>97</v>
      </c>
      <c r="B135" s="102" t="s">
        <v>22</v>
      </c>
      <c r="C135" s="102" t="s">
        <v>12</v>
      </c>
      <c r="D135" s="102" t="s">
        <v>10</v>
      </c>
      <c r="E135" s="102" t="s">
        <v>231</v>
      </c>
      <c r="F135" s="102" t="s">
        <v>39</v>
      </c>
      <c r="G135" s="44">
        <f t="shared" si="66"/>
        <v>991.7</v>
      </c>
      <c r="H135" s="44">
        <f t="shared" si="66"/>
        <v>0</v>
      </c>
      <c r="I135" s="44">
        <f t="shared" si="66"/>
        <v>991.7</v>
      </c>
      <c r="J135" s="44">
        <f t="shared" si="66"/>
        <v>0</v>
      </c>
      <c r="K135" s="44">
        <f t="shared" si="66"/>
        <v>0</v>
      </c>
      <c r="L135" s="5"/>
      <c r="M135" s="5"/>
      <c r="N135" s="5"/>
    </row>
    <row r="136" spans="1:14" ht="33" x14ac:dyDescent="0.2">
      <c r="A136" s="36" t="s">
        <v>64</v>
      </c>
      <c r="B136" s="102" t="s">
        <v>22</v>
      </c>
      <c r="C136" s="102" t="s">
        <v>12</v>
      </c>
      <c r="D136" s="102" t="s">
        <v>10</v>
      </c>
      <c r="E136" s="102" t="s">
        <v>231</v>
      </c>
      <c r="F136" s="102" t="s">
        <v>40</v>
      </c>
      <c r="G136" s="44">
        <f t="shared" si="66"/>
        <v>991.7</v>
      </c>
      <c r="H136" s="44">
        <f t="shared" si="66"/>
        <v>0</v>
      </c>
      <c r="I136" s="44">
        <f t="shared" si="66"/>
        <v>991.7</v>
      </c>
      <c r="J136" s="44">
        <f t="shared" si="66"/>
        <v>0</v>
      </c>
      <c r="K136" s="44">
        <f t="shared" si="66"/>
        <v>0</v>
      </c>
      <c r="L136" s="5"/>
      <c r="M136" s="5"/>
      <c r="N136" s="5"/>
    </row>
    <row r="137" spans="1:14" ht="16.5" x14ac:dyDescent="0.2">
      <c r="A137" s="68" t="s">
        <v>105</v>
      </c>
      <c r="B137" s="98" t="s">
        <v>22</v>
      </c>
      <c r="C137" s="98" t="s">
        <v>12</v>
      </c>
      <c r="D137" s="98" t="s">
        <v>10</v>
      </c>
      <c r="E137" s="98" t="s">
        <v>231</v>
      </c>
      <c r="F137" s="98" t="s">
        <v>31</v>
      </c>
      <c r="G137" s="64">
        <v>991.7</v>
      </c>
      <c r="H137" s="115">
        <v>0</v>
      </c>
      <c r="I137" s="64">
        <f>G137+H137</f>
        <v>991.7</v>
      </c>
      <c r="J137" s="64">
        <v>0</v>
      </c>
      <c r="K137" s="64">
        <v>0</v>
      </c>
      <c r="L137" s="5"/>
      <c r="M137" s="5"/>
      <c r="N137" s="5"/>
    </row>
    <row r="138" spans="1:14" ht="33" x14ac:dyDescent="0.2">
      <c r="A138" s="33" t="s">
        <v>176</v>
      </c>
      <c r="B138" s="43" t="s">
        <v>22</v>
      </c>
      <c r="C138" s="43" t="s">
        <v>12</v>
      </c>
      <c r="D138" s="43" t="s">
        <v>10</v>
      </c>
      <c r="E138" s="43" t="s">
        <v>175</v>
      </c>
      <c r="F138" s="43"/>
      <c r="G138" s="44">
        <f t="shared" ref="G138:H138" si="67">G139+G143+G147</f>
        <v>408.9</v>
      </c>
      <c r="H138" s="44">
        <f t="shared" si="67"/>
        <v>0</v>
      </c>
      <c r="I138" s="44">
        <f t="shared" ref="I138:K138" si="68">I139+I143+I147</f>
        <v>408.9</v>
      </c>
      <c r="J138" s="44">
        <f t="shared" si="68"/>
        <v>0</v>
      </c>
      <c r="K138" s="44">
        <f t="shared" si="68"/>
        <v>0</v>
      </c>
      <c r="L138" s="5"/>
      <c r="M138" s="5"/>
      <c r="N138" s="5"/>
    </row>
    <row r="139" spans="1:14" ht="33" hidden="1" x14ac:dyDescent="0.2">
      <c r="A139" s="36" t="s">
        <v>232</v>
      </c>
      <c r="B139" s="103" t="s">
        <v>22</v>
      </c>
      <c r="C139" s="103" t="s">
        <v>12</v>
      </c>
      <c r="D139" s="103" t="s">
        <v>10</v>
      </c>
      <c r="E139" s="103" t="s">
        <v>233</v>
      </c>
      <c r="F139" s="103"/>
      <c r="G139" s="44">
        <f t="shared" ref="G139:K141" si="69">G140</f>
        <v>0</v>
      </c>
      <c r="H139" s="44">
        <f t="shared" si="69"/>
        <v>0</v>
      </c>
      <c r="I139" s="44">
        <f t="shared" si="69"/>
        <v>0</v>
      </c>
      <c r="J139" s="44">
        <f t="shared" si="69"/>
        <v>0</v>
      </c>
      <c r="K139" s="44">
        <f t="shared" si="69"/>
        <v>0</v>
      </c>
      <c r="L139" s="5"/>
      <c r="M139" s="5"/>
      <c r="N139" s="5"/>
    </row>
    <row r="140" spans="1:14" ht="33" hidden="1" x14ac:dyDescent="0.2">
      <c r="A140" s="36" t="s">
        <v>97</v>
      </c>
      <c r="B140" s="103" t="s">
        <v>22</v>
      </c>
      <c r="C140" s="103" t="s">
        <v>12</v>
      </c>
      <c r="D140" s="103" t="s">
        <v>10</v>
      </c>
      <c r="E140" s="103" t="s">
        <v>233</v>
      </c>
      <c r="F140" s="103" t="s">
        <v>39</v>
      </c>
      <c r="G140" s="44">
        <f t="shared" si="69"/>
        <v>0</v>
      </c>
      <c r="H140" s="44">
        <f t="shared" si="69"/>
        <v>0</v>
      </c>
      <c r="I140" s="44">
        <f t="shared" si="69"/>
        <v>0</v>
      </c>
      <c r="J140" s="44">
        <f t="shared" si="69"/>
        <v>0</v>
      </c>
      <c r="K140" s="44">
        <f t="shared" si="69"/>
        <v>0</v>
      </c>
      <c r="L140" s="5"/>
      <c r="M140" s="5"/>
      <c r="N140" s="5"/>
    </row>
    <row r="141" spans="1:14" ht="33" hidden="1" x14ac:dyDescent="0.2">
      <c r="A141" s="36" t="s">
        <v>64</v>
      </c>
      <c r="B141" s="103" t="s">
        <v>22</v>
      </c>
      <c r="C141" s="103" t="s">
        <v>12</v>
      </c>
      <c r="D141" s="103" t="s">
        <v>10</v>
      </c>
      <c r="E141" s="103" t="s">
        <v>233</v>
      </c>
      <c r="F141" s="103" t="s">
        <v>40</v>
      </c>
      <c r="G141" s="44">
        <f t="shared" si="69"/>
        <v>0</v>
      </c>
      <c r="H141" s="44">
        <f t="shared" si="69"/>
        <v>0</v>
      </c>
      <c r="I141" s="44">
        <f t="shared" si="69"/>
        <v>0</v>
      </c>
      <c r="J141" s="44">
        <f t="shared" si="69"/>
        <v>0</v>
      </c>
      <c r="K141" s="44">
        <f t="shared" si="69"/>
        <v>0</v>
      </c>
      <c r="L141" s="5"/>
      <c r="M141" s="5"/>
      <c r="N141" s="5"/>
    </row>
    <row r="142" spans="1:14" ht="16.5" hidden="1" x14ac:dyDescent="0.2">
      <c r="A142" s="68" t="s">
        <v>105</v>
      </c>
      <c r="B142" s="98" t="s">
        <v>22</v>
      </c>
      <c r="C142" s="98" t="s">
        <v>12</v>
      </c>
      <c r="D142" s="98" t="s">
        <v>10</v>
      </c>
      <c r="E142" s="98" t="s">
        <v>233</v>
      </c>
      <c r="F142" s="98" t="s">
        <v>31</v>
      </c>
      <c r="G142" s="64">
        <v>0</v>
      </c>
      <c r="H142" s="115">
        <v>0</v>
      </c>
      <c r="I142" s="64">
        <f>G142+H142</f>
        <v>0</v>
      </c>
      <c r="J142" s="64">
        <v>0</v>
      </c>
      <c r="K142" s="64">
        <v>0</v>
      </c>
      <c r="L142" s="5"/>
      <c r="M142" s="5"/>
      <c r="N142" s="5"/>
    </row>
    <row r="143" spans="1:14" ht="152.25" customHeight="1" x14ac:dyDescent="0.2">
      <c r="A143" s="36" t="s">
        <v>239</v>
      </c>
      <c r="B143" s="103" t="s">
        <v>22</v>
      </c>
      <c r="C143" s="103" t="s">
        <v>12</v>
      </c>
      <c r="D143" s="103" t="s">
        <v>10</v>
      </c>
      <c r="E143" s="103" t="s">
        <v>240</v>
      </c>
      <c r="F143" s="103"/>
      <c r="G143" s="44">
        <f t="shared" ref="G143:K143" si="70">G144</f>
        <v>408.9</v>
      </c>
      <c r="H143" s="44">
        <f t="shared" si="70"/>
        <v>0</v>
      </c>
      <c r="I143" s="44">
        <f t="shared" si="70"/>
        <v>408.9</v>
      </c>
      <c r="J143" s="44">
        <f t="shared" si="70"/>
        <v>0</v>
      </c>
      <c r="K143" s="44">
        <f t="shared" si="70"/>
        <v>0</v>
      </c>
      <c r="L143" s="5"/>
      <c r="M143" s="5"/>
      <c r="N143" s="5"/>
    </row>
    <row r="144" spans="1:14" ht="33" x14ac:dyDescent="0.2">
      <c r="A144" s="36" t="s">
        <v>97</v>
      </c>
      <c r="B144" s="103" t="s">
        <v>22</v>
      </c>
      <c r="C144" s="103" t="s">
        <v>12</v>
      </c>
      <c r="D144" s="103" t="s">
        <v>10</v>
      </c>
      <c r="E144" s="103" t="s">
        <v>240</v>
      </c>
      <c r="F144" s="103" t="s">
        <v>39</v>
      </c>
      <c r="G144" s="44">
        <f t="shared" ref="G144:K144" si="71">G145</f>
        <v>408.9</v>
      </c>
      <c r="H144" s="44">
        <f t="shared" si="71"/>
        <v>0</v>
      </c>
      <c r="I144" s="44">
        <f t="shared" si="71"/>
        <v>408.9</v>
      </c>
      <c r="J144" s="44">
        <f t="shared" si="71"/>
        <v>0</v>
      </c>
      <c r="K144" s="44">
        <f t="shared" si="71"/>
        <v>0</v>
      </c>
      <c r="L144" s="5"/>
      <c r="M144" s="5"/>
      <c r="N144" s="5"/>
    </row>
    <row r="145" spans="1:14" ht="33" x14ac:dyDescent="0.2">
      <c r="A145" s="36" t="s">
        <v>64</v>
      </c>
      <c r="B145" s="103" t="s">
        <v>22</v>
      </c>
      <c r="C145" s="103" t="s">
        <v>12</v>
      </c>
      <c r="D145" s="103" t="s">
        <v>10</v>
      </c>
      <c r="E145" s="103" t="s">
        <v>240</v>
      </c>
      <c r="F145" s="103" t="s">
        <v>40</v>
      </c>
      <c r="G145" s="44">
        <f t="shared" ref="G145:K145" si="72">G146</f>
        <v>408.9</v>
      </c>
      <c r="H145" s="44">
        <f t="shared" si="72"/>
        <v>0</v>
      </c>
      <c r="I145" s="44">
        <f t="shared" si="72"/>
        <v>408.9</v>
      </c>
      <c r="J145" s="44">
        <f t="shared" si="72"/>
        <v>0</v>
      </c>
      <c r="K145" s="44">
        <f t="shared" si="72"/>
        <v>0</v>
      </c>
      <c r="L145" s="5"/>
      <c r="M145" s="5"/>
      <c r="N145" s="5"/>
    </row>
    <row r="146" spans="1:14" ht="16.5" x14ac:dyDescent="0.2">
      <c r="A146" s="68" t="s">
        <v>105</v>
      </c>
      <c r="B146" s="98" t="s">
        <v>22</v>
      </c>
      <c r="C146" s="98" t="s">
        <v>12</v>
      </c>
      <c r="D146" s="98" t="s">
        <v>10</v>
      </c>
      <c r="E146" s="98" t="s">
        <v>240</v>
      </c>
      <c r="F146" s="98" t="s">
        <v>31</v>
      </c>
      <c r="G146" s="64">
        <v>408.9</v>
      </c>
      <c r="H146" s="115">
        <v>0</v>
      </c>
      <c r="I146" s="64">
        <f>G146+H146</f>
        <v>408.9</v>
      </c>
      <c r="J146" s="64">
        <v>0</v>
      </c>
      <c r="K146" s="64">
        <v>0</v>
      </c>
      <c r="L146" s="5"/>
      <c r="M146" s="5"/>
      <c r="N146" s="5"/>
    </row>
    <row r="147" spans="1:14" ht="49.5" hidden="1" x14ac:dyDescent="0.2">
      <c r="A147" s="36" t="s">
        <v>197</v>
      </c>
      <c r="B147" s="43" t="s">
        <v>22</v>
      </c>
      <c r="C147" s="43" t="s">
        <v>12</v>
      </c>
      <c r="D147" s="43" t="s">
        <v>10</v>
      </c>
      <c r="E147" s="43" t="s">
        <v>196</v>
      </c>
      <c r="F147" s="43"/>
      <c r="G147" s="44">
        <f t="shared" ref="G147:I148" si="73">G148</f>
        <v>0</v>
      </c>
      <c r="H147" s="44">
        <f t="shared" si="73"/>
        <v>0</v>
      </c>
      <c r="I147" s="44">
        <f t="shared" si="73"/>
        <v>0</v>
      </c>
      <c r="J147" s="44">
        <f t="shared" ref="J147:K147" si="74">J148</f>
        <v>0</v>
      </c>
      <c r="K147" s="44">
        <f t="shared" si="74"/>
        <v>0</v>
      </c>
      <c r="L147" s="5"/>
      <c r="M147" s="5"/>
      <c r="N147" s="5"/>
    </row>
    <row r="148" spans="1:14" ht="33" hidden="1" x14ac:dyDescent="0.2">
      <c r="A148" s="36" t="s">
        <v>97</v>
      </c>
      <c r="B148" s="43" t="s">
        <v>22</v>
      </c>
      <c r="C148" s="43" t="s">
        <v>12</v>
      </c>
      <c r="D148" s="43" t="s">
        <v>10</v>
      </c>
      <c r="E148" s="43" t="s">
        <v>196</v>
      </c>
      <c r="F148" s="43" t="s">
        <v>39</v>
      </c>
      <c r="G148" s="44">
        <f t="shared" si="73"/>
        <v>0</v>
      </c>
      <c r="H148" s="44">
        <f t="shared" si="73"/>
        <v>0</v>
      </c>
      <c r="I148" s="44">
        <f t="shared" si="73"/>
        <v>0</v>
      </c>
      <c r="J148" s="44">
        <f t="shared" ref="J148:K148" si="75">-J149</f>
        <v>0</v>
      </c>
      <c r="K148" s="44">
        <f t="shared" si="75"/>
        <v>0</v>
      </c>
      <c r="L148" s="5"/>
      <c r="M148" s="5"/>
      <c r="N148" s="5"/>
    </row>
    <row r="149" spans="1:14" ht="33" hidden="1" x14ac:dyDescent="0.2">
      <c r="A149" s="36" t="s">
        <v>64</v>
      </c>
      <c r="B149" s="43" t="s">
        <v>22</v>
      </c>
      <c r="C149" s="43" t="s">
        <v>12</v>
      </c>
      <c r="D149" s="43" t="s">
        <v>10</v>
      </c>
      <c r="E149" s="43" t="s">
        <v>196</v>
      </c>
      <c r="F149" s="43" t="s">
        <v>40</v>
      </c>
      <c r="G149" s="44">
        <f t="shared" ref="G149:K149" si="76">G150</f>
        <v>0</v>
      </c>
      <c r="H149" s="44">
        <f t="shared" si="76"/>
        <v>0</v>
      </c>
      <c r="I149" s="44">
        <f t="shared" si="76"/>
        <v>0</v>
      </c>
      <c r="J149" s="44">
        <f t="shared" si="76"/>
        <v>0</v>
      </c>
      <c r="K149" s="44">
        <f t="shared" si="76"/>
        <v>0</v>
      </c>
      <c r="L149" s="5"/>
      <c r="M149" s="5"/>
      <c r="N149" s="5"/>
    </row>
    <row r="150" spans="1:14" ht="16.5" hidden="1" x14ac:dyDescent="0.2">
      <c r="A150" s="68" t="s">
        <v>105</v>
      </c>
      <c r="B150" s="47" t="s">
        <v>22</v>
      </c>
      <c r="C150" s="47" t="s">
        <v>12</v>
      </c>
      <c r="D150" s="47" t="s">
        <v>10</v>
      </c>
      <c r="E150" s="40" t="s">
        <v>196</v>
      </c>
      <c r="F150" s="47" t="s">
        <v>31</v>
      </c>
      <c r="G150" s="64">
        <v>0</v>
      </c>
      <c r="H150" s="115">
        <v>0</v>
      </c>
      <c r="I150" s="64">
        <f>G150+H150</f>
        <v>0</v>
      </c>
      <c r="J150" s="64">
        <v>0</v>
      </c>
      <c r="K150" s="64">
        <v>0</v>
      </c>
      <c r="L150" s="5"/>
      <c r="M150" s="5"/>
      <c r="N150" s="5"/>
    </row>
    <row r="151" spans="1:14" ht="33" x14ac:dyDescent="0.2">
      <c r="A151" s="33" t="s">
        <v>167</v>
      </c>
      <c r="B151" s="43" t="s">
        <v>22</v>
      </c>
      <c r="C151" s="43" t="s">
        <v>12</v>
      </c>
      <c r="D151" s="43" t="s">
        <v>10</v>
      </c>
      <c r="E151" s="43" t="s">
        <v>166</v>
      </c>
      <c r="F151" s="37"/>
      <c r="G151" s="44">
        <f t="shared" ref="G151:K151" si="77">G152</f>
        <v>13310</v>
      </c>
      <c r="H151" s="44">
        <f t="shared" si="77"/>
        <v>0</v>
      </c>
      <c r="I151" s="44">
        <f t="shared" si="77"/>
        <v>13310</v>
      </c>
      <c r="J151" s="44">
        <f t="shared" si="77"/>
        <v>0</v>
      </c>
      <c r="K151" s="44">
        <f t="shared" si="77"/>
        <v>0</v>
      </c>
      <c r="L151" s="5"/>
      <c r="M151" s="5"/>
      <c r="N151" s="5"/>
    </row>
    <row r="152" spans="1:14" ht="33" x14ac:dyDescent="0.2">
      <c r="A152" s="33" t="s">
        <v>108</v>
      </c>
      <c r="B152" s="43" t="s">
        <v>22</v>
      </c>
      <c r="C152" s="43" t="s">
        <v>12</v>
      </c>
      <c r="D152" s="43" t="s">
        <v>10</v>
      </c>
      <c r="E152" s="43" t="s">
        <v>116</v>
      </c>
      <c r="F152" s="37"/>
      <c r="G152" s="44">
        <f t="shared" ref="G152:K152" si="78">G153</f>
        <v>13310</v>
      </c>
      <c r="H152" s="44">
        <f t="shared" si="78"/>
        <v>0</v>
      </c>
      <c r="I152" s="44">
        <f t="shared" si="78"/>
        <v>13310</v>
      </c>
      <c r="J152" s="44">
        <f t="shared" si="78"/>
        <v>0</v>
      </c>
      <c r="K152" s="44">
        <f t="shared" si="78"/>
        <v>0</v>
      </c>
      <c r="L152" s="5"/>
      <c r="M152" s="5"/>
      <c r="N152" s="5"/>
    </row>
    <row r="153" spans="1:14" ht="33" x14ac:dyDescent="0.2">
      <c r="A153" s="36" t="s">
        <v>97</v>
      </c>
      <c r="B153" s="43" t="s">
        <v>22</v>
      </c>
      <c r="C153" s="43" t="s">
        <v>12</v>
      </c>
      <c r="D153" s="43" t="s">
        <v>10</v>
      </c>
      <c r="E153" s="43" t="s">
        <v>116</v>
      </c>
      <c r="F153" s="37" t="s">
        <v>39</v>
      </c>
      <c r="G153" s="44">
        <f t="shared" ref="G153:K154" si="79">G154</f>
        <v>13310</v>
      </c>
      <c r="H153" s="44">
        <f t="shared" si="79"/>
        <v>0</v>
      </c>
      <c r="I153" s="44">
        <f t="shared" si="79"/>
        <v>13310</v>
      </c>
      <c r="J153" s="44">
        <f t="shared" si="79"/>
        <v>0</v>
      </c>
      <c r="K153" s="44">
        <f t="shared" si="79"/>
        <v>0</v>
      </c>
      <c r="L153" s="5"/>
      <c r="M153" s="5"/>
      <c r="N153" s="5"/>
    </row>
    <row r="154" spans="1:14" ht="33" x14ac:dyDescent="0.2">
      <c r="A154" s="36" t="s">
        <v>64</v>
      </c>
      <c r="B154" s="43" t="s">
        <v>22</v>
      </c>
      <c r="C154" s="43" t="s">
        <v>12</v>
      </c>
      <c r="D154" s="43" t="s">
        <v>10</v>
      </c>
      <c r="E154" s="43" t="s">
        <v>116</v>
      </c>
      <c r="F154" s="37" t="s">
        <v>40</v>
      </c>
      <c r="G154" s="44">
        <f t="shared" si="79"/>
        <v>13310</v>
      </c>
      <c r="H154" s="44">
        <f t="shared" si="79"/>
        <v>0</v>
      </c>
      <c r="I154" s="44">
        <f>I155</f>
        <v>13310</v>
      </c>
      <c r="J154" s="44">
        <f>J155</f>
        <v>0</v>
      </c>
      <c r="K154" s="44">
        <f>K155</f>
        <v>0</v>
      </c>
      <c r="L154" s="5"/>
      <c r="M154" s="5"/>
      <c r="N154" s="5"/>
    </row>
    <row r="155" spans="1:14" ht="16.5" x14ac:dyDescent="0.2">
      <c r="A155" s="68" t="s">
        <v>105</v>
      </c>
      <c r="B155" s="47" t="s">
        <v>22</v>
      </c>
      <c r="C155" s="47" t="s">
        <v>12</v>
      </c>
      <c r="D155" s="47" t="s">
        <v>10</v>
      </c>
      <c r="E155" s="40" t="s">
        <v>116</v>
      </c>
      <c r="F155" s="47" t="s">
        <v>31</v>
      </c>
      <c r="G155" s="64">
        <v>13310</v>
      </c>
      <c r="H155" s="115"/>
      <c r="I155" s="64">
        <f>G155+H155</f>
        <v>13310</v>
      </c>
      <c r="J155" s="64">
        <v>0</v>
      </c>
      <c r="K155" s="64">
        <f>13188.4-13188.4</f>
        <v>0</v>
      </c>
      <c r="L155" s="5"/>
      <c r="M155" s="5"/>
      <c r="N155" s="5"/>
    </row>
    <row r="156" spans="1:14" ht="49.5" x14ac:dyDescent="0.2">
      <c r="A156" s="36" t="s">
        <v>209</v>
      </c>
      <c r="B156" s="43" t="s">
        <v>22</v>
      </c>
      <c r="C156" s="43" t="s">
        <v>12</v>
      </c>
      <c r="D156" s="43" t="s">
        <v>10</v>
      </c>
      <c r="E156" s="43" t="s">
        <v>210</v>
      </c>
      <c r="F156" s="37"/>
      <c r="G156" s="44">
        <f t="shared" ref="G156:K164" si="80">G157</f>
        <v>9602.4</v>
      </c>
      <c r="H156" s="44">
        <f t="shared" si="80"/>
        <v>0</v>
      </c>
      <c r="I156" s="44">
        <f t="shared" si="80"/>
        <v>9602.4</v>
      </c>
      <c r="J156" s="44">
        <f t="shared" si="80"/>
        <v>0</v>
      </c>
      <c r="K156" s="44">
        <f t="shared" si="80"/>
        <v>0</v>
      </c>
      <c r="L156" s="5"/>
      <c r="M156" s="5"/>
      <c r="N156" s="5"/>
    </row>
    <row r="157" spans="1:14" ht="33" x14ac:dyDescent="0.2">
      <c r="A157" s="36" t="s">
        <v>223</v>
      </c>
      <c r="B157" s="43" t="s">
        <v>22</v>
      </c>
      <c r="C157" s="43" t="s">
        <v>12</v>
      </c>
      <c r="D157" s="43" t="s">
        <v>10</v>
      </c>
      <c r="E157" s="43" t="s">
        <v>211</v>
      </c>
      <c r="F157" s="37"/>
      <c r="G157" s="44">
        <f t="shared" ref="G157:H157" si="81">G162+G158</f>
        <v>9602.4</v>
      </c>
      <c r="H157" s="44">
        <f t="shared" si="81"/>
        <v>0</v>
      </c>
      <c r="I157" s="44">
        <f t="shared" ref="I157:K157" si="82">I162+I158</f>
        <v>9602.4</v>
      </c>
      <c r="J157" s="44">
        <f t="shared" si="82"/>
        <v>0</v>
      </c>
      <c r="K157" s="44">
        <f t="shared" si="82"/>
        <v>0</v>
      </c>
      <c r="L157" s="5"/>
      <c r="M157" s="5"/>
      <c r="N157" s="5"/>
    </row>
    <row r="158" spans="1:14" ht="39.75" customHeight="1" x14ac:dyDescent="0.2">
      <c r="A158" s="36" t="s">
        <v>223</v>
      </c>
      <c r="B158" s="43" t="s">
        <v>22</v>
      </c>
      <c r="C158" s="43" t="s">
        <v>12</v>
      </c>
      <c r="D158" s="43" t="s">
        <v>10</v>
      </c>
      <c r="E158" s="43" t="s">
        <v>222</v>
      </c>
      <c r="F158" s="37"/>
      <c r="G158" s="44">
        <f>G159</f>
        <v>9602.4</v>
      </c>
      <c r="H158" s="44">
        <f t="shared" ref="H158:K158" si="83">H159</f>
        <v>0</v>
      </c>
      <c r="I158" s="44">
        <f t="shared" si="83"/>
        <v>9602.4</v>
      </c>
      <c r="J158" s="44">
        <f t="shared" si="83"/>
        <v>0</v>
      </c>
      <c r="K158" s="44">
        <f t="shared" si="83"/>
        <v>0</v>
      </c>
      <c r="L158" s="5"/>
      <c r="M158" s="5"/>
      <c r="N158" s="5"/>
    </row>
    <row r="159" spans="1:14" ht="39.75" customHeight="1" x14ac:dyDescent="0.2">
      <c r="A159" s="36" t="s">
        <v>97</v>
      </c>
      <c r="B159" s="43" t="s">
        <v>22</v>
      </c>
      <c r="C159" s="43" t="s">
        <v>12</v>
      </c>
      <c r="D159" s="43" t="s">
        <v>10</v>
      </c>
      <c r="E159" s="43" t="s">
        <v>222</v>
      </c>
      <c r="F159" s="37" t="s">
        <v>39</v>
      </c>
      <c r="G159" s="44">
        <f>G160</f>
        <v>9602.4</v>
      </c>
      <c r="H159" s="44">
        <f t="shared" ref="H159:K159" si="84">H160</f>
        <v>0</v>
      </c>
      <c r="I159" s="44">
        <f t="shared" si="84"/>
        <v>9602.4</v>
      </c>
      <c r="J159" s="44">
        <f t="shared" si="84"/>
        <v>0</v>
      </c>
      <c r="K159" s="44">
        <f t="shared" si="84"/>
        <v>0</v>
      </c>
      <c r="L159" s="5"/>
      <c r="M159" s="5"/>
      <c r="N159" s="5"/>
    </row>
    <row r="160" spans="1:14" ht="33" x14ac:dyDescent="0.2">
      <c r="A160" s="36" t="s">
        <v>64</v>
      </c>
      <c r="B160" s="43" t="s">
        <v>22</v>
      </c>
      <c r="C160" s="43" t="s">
        <v>12</v>
      </c>
      <c r="D160" s="43" t="s">
        <v>10</v>
      </c>
      <c r="E160" s="43" t="s">
        <v>222</v>
      </c>
      <c r="F160" s="43" t="s">
        <v>40</v>
      </c>
      <c r="G160" s="44">
        <f t="shared" ref="G160:K160" si="85">G161</f>
        <v>9602.4</v>
      </c>
      <c r="H160" s="44">
        <f t="shared" si="85"/>
        <v>0</v>
      </c>
      <c r="I160" s="44">
        <f t="shared" si="85"/>
        <v>9602.4</v>
      </c>
      <c r="J160" s="44">
        <f t="shared" si="85"/>
        <v>0</v>
      </c>
      <c r="K160" s="44">
        <f t="shared" si="85"/>
        <v>0</v>
      </c>
      <c r="L160" s="5"/>
      <c r="M160" s="5"/>
      <c r="N160" s="5"/>
    </row>
    <row r="161" spans="1:14" ht="16.5" x14ac:dyDescent="0.2">
      <c r="A161" s="68" t="s">
        <v>105</v>
      </c>
      <c r="B161" s="47" t="s">
        <v>22</v>
      </c>
      <c r="C161" s="47" t="s">
        <v>12</v>
      </c>
      <c r="D161" s="47" t="s">
        <v>10</v>
      </c>
      <c r="E161" s="47" t="s">
        <v>222</v>
      </c>
      <c r="F161" s="47" t="s">
        <v>31</v>
      </c>
      <c r="G161" s="64">
        <v>9602.4</v>
      </c>
      <c r="H161" s="115">
        <v>0</v>
      </c>
      <c r="I161" s="64">
        <f>G161+H161</f>
        <v>9602.4</v>
      </c>
      <c r="J161" s="64">
        <v>0</v>
      </c>
      <c r="K161" s="64">
        <v>0</v>
      </c>
      <c r="L161" s="5"/>
      <c r="M161" s="5"/>
      <c r="N161" s="5"/>
    </row>
    <row r="162" spans="1:14" ht="33.75" hidden="1" customHeight="1" x14ac:dyDescent="0.2">
      <c r="A162" s="36" t="s">
        <v>213</v>
      </c>
      <c r="B162" s="43" t="s">
        <v>22</v>
      </c>
      <c r="C162" s="43" t="s">
        <v>12</v>
      </c>
      <c r="D162" s="43" t="s">
        <v>10</v>
      </c>
      <c r="E162" s="43" t="s">
        <v>212</v>
      </c>
      <c r="F162" s="37"/>
      <c r="G162" s="44">
        <f t="shared" si="80"/>
        <v>0</v>
      </c>
      <c r="H162" s="44">
        <f t="shared" si="80"/>
        <v>0</v>
      </c>
      <c r="I162" s="44">
        <f t="shared" si="80"/>
        <v>0</v>
      </c>
      <c r="J162" s="44">
        <f t="shared" si="80"/>
        <v>0</v>
      </c>
      <c r="K162" s="44">
        <f t="shared" si="80"/>
        <v>0</v>
      </c>
      <c r="L162" s="5"/>
      <c r="M162" s="5"/>
      <c r="N162" s="5"/>
    </row>
    <row r="163" spans="1:14" ht="33" hidden="1" x14ac:dyDescent="0.2">
      <c r="A163" s="36" t="s">
        <v>97</v>
      </c>
      <c r="B163" s="43" t="s">
        <v>22</v>
      </c>
      <c r="C163" s="43" t="s">
        <v>12</v>
      </c>
      <c r="D163" s="43" t="s">
        <v>10</v>
      </c>
      <c r="E163" s="43" t="s">
        <v>212</v>
      </c>
      <c r="F163" s="37" t="s">
        <v>39</v>
      </c>
      <c r="G163" s="44">
        <f t="shared" si="80"/>
        <v>0</v>
      </c>
      <c r="H163" s="44">
        <f t="shared" si="80"/>
        <v>0</v>
      </c>
      <c r="I163" s="44">
        <f t="shared" si="80"/>
        <v>0</v>
      </c>
      <c r="J163" s="44">
        <f t="shared" si="80"/>
        <v>0</v>
      </c>
      <c r="K163" s="44">
        <f t="shared" si="80"/>
        <v>0</v>
      </c>
      <c r="L163" s="5"/>
      <c r="M163" s="5"/>
      <c r="N163" s="5"/>
    </row>
    <row r="164" spans="1:14" ht="33" hidden="1" x14ac:dyDescent="0.2">
      <c r="A164" s="36" t="s">
        <v>64</v>
      </c>
      <c r="B164" s="43" t="s">
        <v>22</v>
      </c>
      <c r="C164" s="43" t="s">
        <v>12</v>
      </c>
      <c r="D164" s="43" t="s">
        <v>10</v>
      </c>
      <c r="E164" s="43" t="s">
        <v>212</v>
      </c>
      <c r="F164" s="37" t="s">
        <v>40</v>
      </c>
      <c r="G164" s="44">
        <f t="shared" si="80"/>
        <v>0</v>
      </c>
      <c r="H164" s="44">
        <f t="shared" si="80"/>
        <v>0</v>
      </c>
      <c r="I164" s="44">
        <f t="shared" si="80"/>
        <v>0</v>
      </c>
      <c r="J164" s="44">
        <f t="shared" si="80"/>
        <v>0</v>
      </c>
      <c r="K164" s="44">
        <f t="shared" si="80"/>
        <v>0</v>
      </c>
      <c r="L164" s="5"/>
      <c r="M164" s="5"/>
      <c r="N164" s="5"/>
    </row>
    <row r="165" spans="1:14" ht="16.5" hidden="1" x14ac:dyDescent="0.2">
      <c r="A165" s="48" t="s">
        <v>105</v>
      </c>
      <c r="B165" s="47" t="s">
        <v>22</v>
      </c>
      <c r="C165" s="47" t="s">
        <v>12</v>
      </c>
      <c r="D165" s="47" t="s">
        <v>10</v>
      </c>
      <c r="E165" s="47" t="s">
        <v>212</v>
      </c>
      <c r="F165" s="47" t="s">
        <v>31</v>
      </c>
      <c r="G165" s="64">
        <v>0</v>
      </c>
      <c r="H165" s="115">
        <v>0</v>
      </c>
      <c r="I165" s="64">
        <f>G165+H165</f>
        <v>0</v>
      </c>
      <c r="J165" s="64">
        <v>0</v>
      </c>
      <c r="K165" s="64">
        <v>0</v>
      </c>
      <c r="L165" s="5"/>
      <c r="M165" s="5"/>
      <c r="N165" s="5"/>
    </row>
    <row r="166" spans="1:14" ht="16.5" x14ac:dyDescent="0.2">
      <c r="A166" s="33" t="s">
        <v>37</v>
      </c>
      <c r="B166" s="37">
        <v>920</v>
      </c>
      <c r="C166" s="37" t="s">
        <v>12</v>
      </c>
      <c r="D166" s="37" t="s">
        <v>10</v>
      </c>
      <c r="E166" s="34" t="s">
        <v>82</v>
      </c>
      <c r="F166" s="37"/>
      <c r="G166" s="46">
        <f t="shared" ref="G166:H166" si="86">G183+G192+G196+G179+G167+G188+G175+G171+G200</f>
        <v>144181.70000000001</v>
      </c>
      <c r="H166" s="46">
        <f t="shared" si="86"/>
        <v>-6</v>
      </c>
      <c r="I166" s="46">
        <f>I183+I192+I196+I179+I167+I188+I175+I171+I200</f>
        <v>144175.70000000001</v>
      </c>
      <c r="J166" s="46">
        <f>J183+J192+J196+J179+J167+J188+J175+J171+J200</f>
        <v>133674.1</v>
      </c>
      <c r="K166" s="46">
        <f>K183+K192+K196+K179+K167+K188+K175+K171+K200</f>
        <v>134564.29999999999</v>
      </c>
      <c r="L166" s="5"/>
      <c r="M166" s="5"/>
      <c r="N166" s="5"/>
    </row>
    <row r="167" spans="1:14" ht="33" x14ac:dyDescent="0.2">
      <c r="A167" s="33" t="s">
        <v>200</v>
      </c>
      <c r="B167" s="43">
        <v>920</v>
      </c>
      <c r="C167" s="43" t="s">
        <v>12</v>
      </c>
      <c r="D167" s="43" t="s">
        <v>10</v>
      </c>
      <c r="E167" s="43" t="s">
        <v>199</v>
      </c>
      <c r="F167" s="43"/>
      <c r="G167" s="44">
        <f t="shared" ref="G167:K169" si="87">G168</f>
        <v>3262.2</v>
      </c>
      <c r="H167" s="44">
        <f t="shared" si="87"/>
        <v>0</v>
      </c>
      <c r="I167" s="44">
        <f t="shared" si="87"/>
        <v>3262.2</v>
      </c>
      <c r="J167" s="44">
        <f t="shared" si="87"/>
        <v>0</v>
      </c>
      <c r="K167" s="44">
        <f t="shared" si="87"/>
        <v>0</v>
      </c>
      <c r="L167" s="5"/>
      <c r="M167" s="5"/>
      <c r="N167" s="5"/>
    </row>
    <row r="168" spans="1:14" ht="33" x14ac:dyDescent="0.2">
      <c r="A168" s="36" t="s">
        <v>52</v>
      </c>
      <c r="B168" s="43" t="s">
        <v>22</v>
      </c>
      <c r="C168" s="43" t="s">
        <v>12</v>
      </c>
      <c r="D168" s="43" t="s">
        <v>10</v>
      </c>
      <c r="E168" s="43" t="s">
        <v>199</v>
      </c>
      <c r="F168" s="43" t="s">
        <v>53</v>
      </c>
      <c r="G168" s="44">
        <f t="shared" si="87"/>
        <v>3262.2</v>
      </c>
      <c r="H168" s="44">
        <f t="shared" si="87"/>
        <v>0</v>
      </c>
      <c r="I168" s="44">
        <f t="shared" si="87"/>
        <v>3262.2</v>
      </c>
      <c r="J168" s="44">
        <f t="shared" si="87"/>
        <v>0</v>
      </c>
      <c r="K168" s="44">
        <f t="shared" si="87"/>
        <v>0</v>
      </c>
      <c r="L168" s="5"/>
      <c r="M168" s="5"/>
      <c r="N168" s="5"/>
    </row>
    <row r="169" spans="1:14" ht="16.5" x14ac:dyDescent="0.2">
      <c r="A169" s="36" t="s">
        <v>54</v>
      </c>
      <c r="B169" s="43">
        <v>920</v>
      </c>
      <c r="C169" s="43" t="s">
        <v>12</v>
      </c>
      <c r="D169" s="43" t="s">
        <v>10</v>
      </c>
      <c r="E169" s="43" t="s">
        <v>199</v>
      </c>
      <c r="F169" s="43" t="s">
        <v>55</v>
      </c>
      <c r="G169" s="44">
        <f t="shared" si="87"/>
        <v>3262.2</v>
      </c>
      <c r="H169" s="44">
        <f t="shared" si="87"/>
        <v>0</v>
      </c>
      <c r="I169" s="44">
        <f t="shared" si="87"/>
        <v>3262.2</v>
      </c>
      <c r="J169" s="44">
        <f t="shared" si="87"/>
        <v>0</v>
      </c>
      <c r="K169" s="44">
        <f t="shared" si="87"/>
        <v>0</v>
      </c>
      <c r="L169" s="5"/>
      <c r="M169" s="5"/>
      <c r="N169" s="5"/>
    </row>
    <row r="170" spans="1:14" ht="16.5" x14ac:dyDescent="0.2">
      <c r="A170" s="68" t="s">
        <v>124</v>
      </c>
      <c r="B170" s="47" t="s">
        <v>22</v>
      </c>
      <c r="C170" s="47" t="s">
        <v>12</v>
      </c>
      <c r="D170" s="47" t="s">
        <v>10</v>
      </c>
      <c r="E170" s="47" t="s">
        <v>199</v>
      </c>
      <c r="F170" s="47" t="s">
        <v>125</v>
      </c>
      <c r="G170" s="64">
        <v>3262.2</v>
      </c>
      <c r="H170" s="115">
        <v>0</v>
      </c>
      <c r="I170" s="64">
        <f>G170+H170</f>
        <v>3262.2</v>
      </c>
      <c r="J170" s="64">
        <v>0</v>
      </c>
      <c r="K170" s="64">
        <v>0</v>
      </c>
      <c r="L170" s="5"/>
      <c r="M170" s="5"/>
      <c r="N170" s="5"/>
    </row>
    <row r="171" spans="1:14" ht="33.75" customHeight="1" x14ac:dyDescent="0.2">
      <c r="A171" s="33" t="s">
        <v>224</v>
      </c>
      <c r="B171" s="43">
        <v>920</v>
      </c>
      <c r="C171" s="43" t="s">
        <v>12</v>
      </c>
      <c r="D171" s="43" t="s">
        <v>10</v>
      </c>
      <c r="E171" s="43" t="s">
        <v>225</v>
      </c>
      <c r="F171" s="44"/>
      <c r="G171" s="44">
        <f t="shared" ref="G171:K173" si="88">G172</f>
        <v>723.2</v>
      </c>
      <c r="H171" s="44">
        <f t="shared" si="88"/>
        <v>0</v>
      </c>
      <c r="I171" s="44">
        <f t="shared" si="88"/>
        <v>723.2</v>
      </c>
      <c r="J171" s="44">
        <f t="shared" si="88"/>
        <v>0</v>
      </c>
      <c r="K171" s="44">
        <f t="shared" si="88"/>
        <v>0</v>
      </c>
      <c r="L171" s="5"/>
      <c r="M171" s="5"/>
      <c r="N171" s="5"/>
    </row>
    <row r="172" spans="1:14" ht="33" x14ac:dyDescent="0.2">
      <c r="A172" s="36" t="s">
        <v>52</v>
      </c>
      <c r="B172" s="43" t="s">
        <v>22</v>
      </c>
      <c r="C172" s="43" t="s">
        <v>12</v>
      </c>
      <c r="D172" s="43" t="s">
        <v>10</v>
      </c>
      <c r="E172" s="43" t="s">
        <v>225</v>
      </c>
      <c r="F172" s="43" t="s">
        <v>53</v>
      </c>
      <c r="G172" s="44">
        <f t="shared" si="88"/>
        <v>723.2</v>
      </c>
      <c r="H172" s="44">
        <f t="shared" si="88"/>
        <v>0</v>
      </c>
      <c r="I172" s="44">
        <f t="shared" si="88"/>
        <v>723.2</v>
      </c>
      <c r="J172" s="44">
        <f t="shared" si="88"/>
        <v>0</v>
      </c>
      <c r="K172" s="44">
        <f t="shared" si="88"/>
        <v>0</v>
      </c>
      <c r="L172" s="5"/>
      <c r="M172" s="5"/>
      <c r="N172" s="5"/>
    </row>
    <row r="173" spans="1:14" ht="16.5" x14ac:dyDescent="0.2">
      <c r="A173" s="36" t="s">
        <v>54</v>
      </c>
      <c r="B173" s="43">
        <v>920</v>
      </c>
      <c r="C173" s="43" t="s">
        <v>12</v>
      </c>
      <c r="D173" s="43" t="s">
        <v>10</v>
      </c>
      <c r="E173" s="43" t="s">
        <v>225</v>
      </c>
      <c r="F173" s="43" t="s">
        <v>55</v>
      </c>
      <c r="G173" s="44">
        <f t="shared" si="88"/>
        <v>723.2</v>
      </c>
      <c r="H173" s="44">
        <f t="shared" si="88"/>
        <v>0</v>
      </c>
      <c r="I173" s="44">
        <f t="shared" si="88"/>
        <v>723.2</v>
      </c>
      <c r="J173" s="44">
        <f t="shared" si="88"/>
        <v>0</v>
      </c>
      <c r="K173" s="44">
        <f t="shared" si="88"/>
        <v>0</v>
      </c>
      <c r="L173" s="5"/>
      <c r="M173" s="5"/>
      <c r="N173" s="5"/>
    </row>
    <row r="174" spans="1:14" ht="16.5" x14ac:dyDescent="0.2">
      <c r="A174" s="68" t="s">
        <v>124</v>
      </c>
      <c r="B174" s="47" t="s">
        <v>22</v>
      </c>
      <c r="C174" s="47" t="s">
        <v>12</v>
      </c>
      <c r="D174" s="47" t="s">
        <v>10</v>
      </c>
      <c r="E174" s="47" t="s">
        <v>225</v>
      </c>
      <c r="F174" s="47" t="s">
        <v>125</v>
      </c>
      <c r="G174" s="64">
        <v>723.2</v>
      </c>
      <c r="H174" s="115">
        <v>0</v>
      </c>
      <c r="I174" s="64">
        <f>G174+H174</f>
        <v>723.2</v>
      </c>
      <c r="J174" s="64">
        <v>0</v>
      </c>
      <c r="K174" s="64">
        <v>0</v>
      </c>
      <c r="L174" s="5"/>
      <c r="M174" s="5"/>
      <c r="N174" s="5"/>
    </row>
    <row r="175" spans="1:14" ht="103.5" customHeight="1" x14ac:dyDescent="0.2">
      <c r="A175" s="33" t="s">
        <v>216</v>
      </c>
      <c r="B175" s="43" t="s">
        <v>22</v>
      </c>
      <c r="C175" s="43" t="s">
        <v>12</v>
      </c>
      <c r="D175" s="43" t="s">
        <v>10</v>
      </c>
      <c r="E175" s="43" t="s">
        <v>217</v>
      </c>
      <c r="G175" s="44">
        <f t="shared" ref="G175:K177" si="89">G176</f>
        <v>23450.1</v>
      </c>
      <c r="H175" s="44">
        <f t="shared" si="89"/>
        <v>173.5</v>
      </c>
      <c r="I175" s="44">
        <f t="shared" si="89"/>
        <v>23623.599999999999</v>
      </c>
      <c r="J175" s="44">
        <f t="shared" si="89"/>
        <v>0</v>
      </c>
      <c r="K175" s="44">
        <f t="shared" si="89"/>
        <v>0</v>
      </c>
      <c r="L175" s="5"/>
      <c r="M175" s="5"/>
      <c r="N175" s="5"/>
    </row>
    <row r="176" spans="1:14" ht="20.25" customHeight="1" x14ac:dyDescent="0.2">
      <c r="A176" s="36" t="s">
        <v>234</v>
      </c>
      <c r="B176" s="43" t="s">
        <v>22</v>
      </c>
      <c r="C176" s="43" t="s">
        <v>12</v>
      </c>
      <c r="D176" s="43" t="s">
        <v>10</v>
      </c>
      <c r="E176" s="43" t="s">
        <v>217</v>
      </c>
      <c r="F176" s="43" t="s">
        <v>42</v>
      </c>
      <c r="G176" s="44">
        <f t="shared" si="89"/>
        <v>23450.1</v>
      </c>
      <c r="H176" s="44">
        <f t="shared" si="89"/>
        <v>173.5</v>
      </c>
      <c r="I176" s="44">
        <f t="shared" si="89"/>
        <v>23623.599999999999</v>
      </c>
      <c r="J176" s="44">
        <f t="shared" si="89"/>
        <v>0</v>
      </c>
      <c r="K176" s="44">
        <f t="shared" si="89"/>
        <v>0</v>
      </c>
      <c r="L176" s="5"/>
      <c r="M176" s="5"/>
      <c r="N176" s="5"/>
    </row>
    <row r="177" spans="1:14" ht="66" x14ac:dyDescent="0.2">
      <c r="A177" s="36" t="s">
        <v>120</v>
      </c>
      <c r="B177" s="43" t="s">
        <v>22</v>
      </c>
      <c r="C177" s="43" t="s">
        <v>12</v>
      </c>
      <c r="D177" s="43" t="s">
        <v>10</v>
      </c>
      <c r="E177" s="43" t="s">
        <v>217</v>
      </c>
      <c r="F177" s="43" t="s">
        <v>32</v>
      </c>
      <c r="G177" s="44">
        <f t="shared" si="89"/>
        <v>23450.1</v>
      </c>
      <c r="H177" s="44">
        <f t="shared" si="89"/>
        <v>173.5</v>
      </c>
      <c r="I177" s="44">
        <f t="shared" si="89"/>
        <v>23623.599999999999</v>
      </c>
      <c r="J177" s="44">
        <f t="shared" si="89"/>
        <v>0</v>
      </c>
      <c r="K177" s="44">
        <f t="shared" si="89"/>
        <v>0</v>
      </c>
      <c r="L177" s="5"/>
      <c r="M177" s="5"/>
      <c r="N177" s="5"/>
    </row>
    <row r="178" spans="1:14" ht="72" customHeight="1" x14ac:dyDescent="0.2">
      <c r="A178" s="105" t="s">
        <v>235</v>
      </c>
      <c r="B178" s="47" t="s">
        <v>22</v>
      </c>
      <c r="C178" s="47" t="s">
        <v>12</v>
      </c>
      <c r="D178" s="47" t="s">
        <v>10</v>
      </c>
      <c r="E178" s="47" t="s">
        <v>217</v>
      </c>
      <c r="F178" s="47" t="s">
        <v>96</v>
      </c>
      <c r="G178" s="64">
        <v>23450.1</v>
      </c>
      <c r="H178" s="115">
        <v>173.5</v>
      </c>
      <c r="I178" s="64">
        <f>G178+H178</f>
        <v>23623.599999999999</v>
      </c>
      <c r="J178" s="64">
        <v>0</v>
      </c>
      <c r="K178" s="64">
        <v>0</v>
      </c>
      <c r="L178" s="5"/>
      <c r="M178" s="5"/>
      <c r="N178" s="5"/>
    </row>
    <row r="179" spans="1:14" ht="33" x14ac:dyDescent="0.2">
      <c r="A179" s="56" t="s">
        <v>77</v>
      </c>
      <c r="B179" s="37" t="s">
        <v>22</v>
      </c>
      <c r="C179" s="37" t="s">
        <v>12</v>
      </c>
      <c r="D179" s="37" t="s">
        <v>10</v>
      </c>
      <c r="E179" s="37" t="s">
        <v>88</v>
      </c>
      <c r="F179" s="55"/>
      <c r="G179" s="44">
        <f t="shared" ref="G179:K181" si="90">G180</f>
        <v>70114</v>
      </c>
      <c r="H179" s="44">
        <f t="shared" si="90"/>
        <v>0</v>
      </c>
      <c r="I179" s="44">
        <f t="shared" si="90"/>
        <v>70114</v>
      </c>
      <c r="J179" s="44">
        <f t="shared" si="90"/>
        <v>67400.600000000006</v>
      </c>
      <c r="K179" s="44">
        <f t="shared" si="90"/>
        <v>67800</v>
      </c>
      <c r="L179" s="5"/>
      <c r="M179" s="5"/>
      <c r="N179" s="5"/>
    </row>
    <row r="180" spans="1:14" ht="33" x14ac:dyDescent="0.2">
      <c r="A180" s="36" t="s">
        <v>97</v>
      </c>
      <c r="B180" s="37">
        <v>920</v>
      </c>
      <c r="C180" s="37" t="s">
        <v>12</v>
      </c>
      <c r="D180" s="37" t="s">
        <v>10</v>
      </c>
      <c r="E180" s="37" t="s">
        <v>88</v>
      </c>
      <c r="F180" s="37" t="s">
        <v>39</v>
      </c>
      <c r="G180" s="44">
        <f t="shared" si="90"/>
        <v>70114</v>
      </c>
      <c r="H180" s="44">
        <f t="shared" si="90"/>
        <v>0</v>
      </c>
      <c r="I180" s="44">
        <f t="shared" si="90"/>
        <v>70114</v>
      </c>
      <c r="J180" s="44">
        <f t="shared" si="90"/>
        <v>67400.600000000006</v>
      </c>
      <c r="K180" s="44">
        <f t="shared" si="90"/>
        <v>67800</v>
      </c>
      <c r="L180" s="5"/>
      <c r="M180" s="5"/>
      <c r="N180" s="5"/>
    </row>
    <row r="181" spans="1:14" ht="33" x14ac:dyDescent="0.2">
      <c r="A181" s="36" t="s">
        <v>64</v>
      </c>
      <c r="B181" s="37">
        <v>920</v>
      </c>
      <c r="C181" s="37" t="s">
        <v>12</v>
      </c>
      <c r="D181" s="37" t="s">
        <v>10</v>
      </c>
      <c r="E181" s="37" t="s">
        <v>88</v>
      </c>
      <c r="F181" s="37" t="s">
        <v>40</v>
      </c>
      <c r="G181" s="44">
        <f t="shared" si="90"/>
        <v>70114</v>
      </c>
      <c r="H181" s="44">
        <f t="shared" si="90"/>
        <v>0</v>
      </c>
      <c r="I181" s="44">
        <f t="shared" si="90"/>
        <v>70114</v>
      </c>
      <c r="J181" s="44">
        <f t="shared" si="90"/>
        <v>67400.600000000006</v>
      </c>
      <c r="K181" s="44">
        <f t="shared" si="90"/>
        <v>67800</v>
      </c>
      <c r="L181" s="5"/>
      <c r="M181" s="5"/>
      <c r="N181" s="5"/>
    </row>
    <row r="182" spans="1:14" ht="16.5" x14ac:dyDescent="0.2">
      <c r="A182" s="38" t="s">
        <v>105</v>
      </c>
      <c r="B182" s="40" t="s">
        <v>22</v>
      </c>
      <c r="C182" s="40" t="s">
        <v>12</v>
      </c>
      <c r="D182" s="40" t="s">
        <v>10</v>
      </c>
      <c r="E182" s="40" t="s">
        <v>88</v>
      </c>
      <c r="F182" s="41" t="s">
        <v>31</v>
      </c>
      <c r="G182" s="42">
        <v>70114</v>
      </c>
      <c r="H182" s="111">
        <v>0</v>
      </c>
      <c r="I182" s="42">
        <f>G182+H182</f>
        <v>70114</v>
      </c>
      <c r="J182" s="42">
        <v>67400.600000000006</v>
      </c>
      <c r="K182" s="42">
        <v>67800</v>
      </c>
      <c r="L182" s="5"/>
      <c r="M182" s="5"/>
      <c r="N182" s="5"/>
    </row>
    <row r="183" spans="1:14" ht="16.5" x14ac:dyDescent="0.2">
      <c r="A183" s="56" t="s">
        <v>17</v>
      </c>
      <c r="B183" s="37">
        <v>920</v>
      </c>
      <c r="C183" s="37" t="s">
        <v>12</v>
      </c>
      <c r="D183" s="37" t="s">
        <v>10</v>
      </c>
      <c r="E183" s="37" t="s">
        <v>89</v>
      </c>
      <c r="F183" s="37" t="s">
        <v>7</v>
      </c>
      <c r="G183" s="44">
        <f t="shared" ref="G183:K184" si="91">G184</f>
        <v>23516</v>
      </c>
      <c r="H183" s="44">
        <f t="shared" si="91"/>
        <v>0</v>
      </c>
      <c r="I183" s="44">
        <f t="shared" si="91"/>
        <v>23516</v>
      </c>
      <c r="J183" s="44">
        <f t="shared" si="91"/>
        <v>27446.5</v>
      </c>
      <c r="K183" s="44">
        <f t="shared" si="91"/>
        <v>27446.5</v>
      </c>
      <c r="L183" s="5"/>
      <c r="M183" s="5"/>
      <c r="N183" s="5"/>
    </row>
    <row r="184" spans="1:14" ht="33" x14ac:dyDescent="0.2">
      <c r="A184" s="36" t="s">
        <v>97</v>
      </c>
      <c r="B184" s="37">
        <v>920</v>
      </c>
      <c r="C184" s="37" t="s">
        <v>12</v>
      </c>
      <c r="D184" s="37" t="s">
        <v>10</v>
      </c>
      <c r="E184" s="37" t="s">
        <v>89</v>
      </c>
      <c r="F184" s="37" t="s">
        <v>39</v>
      </c>
      <c r="G184" s="44">
        <f t="shared" si="91"/>
        <v>23516</v>
      </c>
      <c r="H184" s="44">
        <f t="shared" si="91"/>
        <v>0</v>
      </c>
      <c r="I184" s="44">
        <f t="shared" si="91"/>
        <v>23516</v>
      </c>
      <c r="J184" s="44">
        <f t="shared" si="91"/>
        <v>27446.5</v>
      </c>
      <c r="K184" s="44">
        <f t="shared" si="91"/>
        <v>27446.5</v>
      </c>
      <c r="L184" s="5"/>
      <c r="M184" s="5"/>
      <c r="N184" s="5"/>
    </row>
    <row r="185" spans="1:14" ht="33" x14ac:dyDescent="0.2">
      <c r="A185" s="36" t="s">
        <v>64</v>
      </c>
      <c r="B185" s="37">
        <v>920</v>
      </c>
      <c r="C185" s="37" t="s">
        <v>12</v>
      </c>
      <c r="D185" s="37" t="s">
        <v>10</v>
      </c>
      <c r="E185" s="37" t="s">
        <v>89</v>
      </c>
      <c r="F185" s="37" t="s">
        <v>40</v>
      </c>
      <c r="G185" s="44">
        <f t="shared" ref="G185:H185" si="92">G187+G186</f>
        <v>23516</v>
      </c>
      <c r="H185" s="44">
        <f t="shared" si="92"/>
        <v>0</v>
      </c>
      <c r="I185" s="44">
        <f t="shared" ref="I185:K185" si="93">I187+I186</f>
        <v>23516</v>
      </c>
      <c r="J185" s="44">
        <f t="shared" si="93"/>
        <v>27446.5</v>
      </c>
      <c r="K185" s="44">
        <f t="shared" si="93"/>
        <v>27446.5</v>
      </c>
      <c r="L185" s="5"/>
      <c r="M185" s="5"/>
      <c r="N185" s="5"/>
    </row>
    <row r="186" spans="1:14" ht="16.5" x14ac:dyDescent="0.2">
      <c r="A186" s="38" t="s">
        <v>105</v>
      </c>
      <c r="B186" s="41" t="s">
        <v>22</v>
      </c>
      <c r="C186" s="41" t="s">
        <v>12</v>
      </c>
      <c r="D186" s="41" t="s">
        <v>10</v>
      </c>
      <c r="E186" s="41" t="s">
        <v>89</v>
      </c>
      <c r="F186" s="41" t="s">
        <v>31</v>
      </c>
      <c r="G186" s="42">
        <v>1802.2</v>
      </c>
      <c r="H186" s="111">
        <v>0</v>
      </c>
      <c r="I186" s="42">
        <f>G186+H186</f>
        <v>1802.2</v>
      </c>
      <c r="J186" s="42">
        <v>1516.5</v>
      </c>
      <c r="K186" s="42">
        <v>1516.5</v>
      </c>
      <c r="L186" s="5"/>
      <c r="M186" s="5"/>
      <c r="N186" s="5"/>
    </row>
    <row r="187" spans="1:14" ht="16.5" x14ac:dyDescent="0.2">
      <c r="A187" s="38" t="s">
        <v>143</v>
      </c>
      <c r="B187" s="41" t="s">
        <v>22</v>
      </c>
      <c r="C187" s="41" t="s">
        <v>12</v>
      </c>
      <c r="D187" s="41" t="s">
        <v>10</v>
      </c>
      <c r="E187" s="41" t="s">
        <v>89</v>
      </c>
      <c r="F187" s="41" t="s">
        <v>142</v>
      </c>
      <c r="G187" s="42">
        <v>21713.8</v>
      </c>
      <c r="H187" s="117">
        <v>0</v>
      </c>
      <c r="I187" s="42">
        <f>G187+H187</f>
        <v>21713.8</v>
      </c>
      <c r="J187" s="42">
        <v>25930</v>
      </c>
      <c r="K187" s="42">
        <v>25930</v>
      </c>
      <c r="L187" s="5"/>
      <c r="M187" s="5"/>
      <c r="N187" s="5"/>
    </row>
    <row r="188" spans="1:14" ht="16.5" x14ac:dyDescent="0.2">
      <c r="A188" s="69" t="s">
        <v>188</v>
      </c>
      <c r="B188" s="37">
        <v>920</v>
      </c>
      <c r="C188" s="37" t="s">
        <v>12</v>
      </c>
      <c r="D188" s="37" t="s">
        <v>10</v>
      </c>
      <c r="E188" s="37" t="s">
        <v>187</v>
      </c>
      <c r="F188" s="37" t="s">
        <v>7</v>
      </c>
      <c r="G188" s="46">
        <f t="shared" ref="G188:K188" si="94">G191</f>
        <v>2100</v>
      </c>
      <c r="H188" s="46">
        <f t="shared" si="94"/>
        <v>0</v>
      </c>
      <c r="I188" s="46">
        <f t="shared" si="94"/>
        <v>2100</v>
      </c>
      <c r="J188" s="46">
        <f t="shared" si="94"/>
        <v>2500</v>
      </c>
      <c r="K188" s="46">
        <f t="shared" si="94"/>
        <v>2500</v>
      </c>
      <c r="L188" s="5"/>
      <c r="M188" s="5"/>
      <c r="N188" s="5"/>
    </row>
    <row r="189" spans="1:14" ht="33" x14ac:dyDescent="0.2">
      <c r="A189" s="36" t="s">
        <v>97</v>
      </c>
      <c r="B189" s="37">
        <v>920</v>
      </c>
      <c r="C189" s="37" t="s">
        <v>12</v>
      </c>
      <c r="D189" s="37" t="s">
        <v>10</v>
      </c>
      <c r="E189" s="37" t="s">
        <v>187</v>
      </c>
      <c r="F189" s="37" t="s">
        <v>39</v>
      </c>
      <c r="G189" s="46">
        <f t="shared" ref="G189:K190" si="95">G190</f>
        <v>2100</v>
      </c>
      <c r="H189" s="46">
        <f t="shared" si="95"/>
        <v>0</v>
      </c>
      <c r="I189" s="46">
        <f t="shared" si="95"/>
        <v>2100</v>
      </c>
      <c r="J189" s="46">
        <f t="shared" si="95"/>
        <v>2500</v>
      </c>
      <c r="K189" s="46">
        <f t="shared" si="95"/>
        <v>2500</v>
      </c>
      <c r="L189" s="5"/>
      <c r="M189" s="5"/>
      <c r="N189" s="5"/>
    </row>
    <row r="190" spans="1:14" ht="33" x14ac:dyDescent="0.2">
      <c r="A190" s="36" t="s">
        <v>64</v>
      </c>
      <c r="B190" s="37">
        <v>920</v>
      </c>
      <c r="C190" s="37" t="s">
        <v>12</v>
      </c>
      <c r="D190" s="37" t="s">
        <v>10</v>
      </c>
      <c r="E190" s="37" t="s">
        <v>187</v>
      </c>
      <c r="F190" s="37" t="s">
        <v>40</v>
      </c>
      <c r="G190" s="46">
        <f t="shared" si="95"/>
        <v>2100</v>
      </c>
      <c r="H190" s="46">
        <f t="shared" si="95"/>
        <v>0</v>
      </c>
      <c r="I190" s="46">
        <f t="shared" si="95"/>
        <v>2100</v>
      </c>
      <c r="J190" s="46">
        <f t="shared" si="95"/>
        <v>2500</v>
      </c>
      <c r="K190" s="46">
        <f t="shared" si="95"/>
        <v>2500</v>
      </c>
      <c r="L190" s="5"/>
      <c r="M190" s="5"/>
      <c r="N190" s="5"/>
    </row>
    <row r="191" spans="1:14" ht="16.5" x14ac:dyDescent="0.2">
      <c r="A191" s="38" t="s">
        <v>105</v>
      </c>
      <c r="B191" s="40">
        <v>920</v>
      </c>
      <c r="C191" s="40" t="s">
        <v>12</v>
      </c>
      <c r="D191" s="40" t="s">
        <v>10</v>
      </c>
      <c r="E191" s="40" t="s">
        <v>187</v>
      </c>
      <c r="F191" s="40" t="s">
        <v>31</v>
      </c>
      <c r="G191" s="50">
        <v>2100</v>
      </c>
      <c r="H191" s="116">
        <v>0</v>
      </c>
      <c r="I191" s="50">
        <f>G191+H191</f>
        <v>2100</v>
      </c>
      <c r="J191" s="50">
        <v>2500</v>
      </c>
      <c r="K191" s="50">
        <v>2500</v>
      </c>
      <c r="L191" s="5"/>
      <c r="M191" s="5"/>
      <c r="N191" s="5"/>
    </row>
    <row r="192" spans="1:14" ht="16.5" x14ac:dyDescent="0.2">
      <c r="A192" s="56" t="s">
        <v>18</v>
      </c>
      <c r="B192" s="37">
        <v>920</v>
      </c>
      <c r="C192" s="37" t="s">
        <v>12</v>
      </c>
      <c r="D192" s="37" t="s">
        <v>10</v>
      </c>
      <c r="E192" s="37" t="s">
        <v>90</v>
      </c>
      <c r="F192" s="37" t="s">
        <v>7</v>
      </c>
      <c r="G192" s="46">
        <f t="shared" ref="G192:H192" si="96">G195</f>
        <v>5976.8</v>
      </c>
      <c r="H192" s="46">
        <f t="shared" si="96"/>
        <v>-1531</v>
      </c>
      <c r="I192" s="46">
        <f t="shared" ref="I192:K192" si="97">I195</f>
        <v>4445.8</v>
      </c>
      <c r="J192" s="46">
        <f t="shared" si="97"/>
        <v>2100</v>
      </c>
      <c r="K192" s="46">
        <f t="shared" si="97"/>
        <v>2100</v>
      </c>
      <c r="L192" s="5"/>
      <c r="M192" s="5"/>
      <c r="N192" s="5"/>
    </row>
    <row r="193" spans="1:14" ht="33" x14ac:dyDescent="0.2">
      <c r="A193" s="36" t="s">
        <v>97</v>
      </c>
      <c r="B193" s="37">
        <v>920</v>
      </c>
      <c r="C193" s="37" t="s">
        <v>12</v>
      </c>
      <c r="D193" s="37" t="s">
        <v>10</v>
      </c>
      <c r="E193" s="37" t="s">
        <v>90</v>
      </c>
      <c r="F193" s="37" t="s">
        <v>39</v>
      </c>
      <c r="G193" s="46">
        <f t="shared" ref="G193:K194" si="98">G194</f>
        <v>5976.8</v>
      </c>
      <c r="H193" s="46">
        <f t="shared" si="98"/>
        <v>-1531</v>
      </c>
      <c r="I193" s="46">
        <f t="shared" si="98"/>
        <v>4445.8</v>
      </c>
      <c r="J193" s="46">
        <f t="shared" si="98"/>
        <v>2100</v>
      </c>
      <c r="K193" s="46">
        <f t="shared" si="98"/>
        <v>2100</v>
      </c>
      <c r="L193" s="5"/>
      <c r="M193" s="5"/>
      <c r="N193" s="5"/>
    </row>
    <row r="194" spans="1:14" ht="33" x14ac:dyDescent="0.2">
      <c r="A194" s="36" t="s">
        <v>64</v>
      </c>
      <c r="B194" s="37">
        <v>920</v>
      </c>
      <c r="C194" s="37" t="s">
        <v>12</v>
      </c>
      <c r="D194" s="37" t="s">
        <v>10</v>
      </c>
      <c r="E194" s="37" t="s">
        <v>90</v>
      </c>
      <c r="F194" s="37" t="s">
        <v>40</v>
      </c>
      <c r="G194" s="46">
        <f t="shared" si="98"/>
        <v>5976.8</v>
      </c>
      <c r="H194" s="46">
        <f t="shared" si="98"/>
        <v>-1531</v>
      </c>
      <c r="I194" s="46">
        <f t="shared" si="98"/>
        <v>4445.8</v>
      </c>
      <c r="J194" s="46">
        <f t="shared" si="98"/>
        <v>2100</v>
      </c>
      <c r="K194" s="46">
        <f t="shared" si="98"/>
        <v>2100</v>
      </c>
      <c r="L194" s="5"/>
      <c r="M194" s="5"/>
      <c r="N194" s="5"/>
    </row>
    <row r="195" spans="1:14" ht="16.5" x14ac:dyDescent="0.2">
      <c r="A195" s="38" t="s">
        <v>105</v>
      </c>
      <c r="B195" s="40">
        <v>920</v>
      </c>
      <c r="C195" s="40" t="s">
        <v>12</v>
      </c>
      <c r="D195" s="40" t="s">
        <v>10</v>
      </c>
      <c r="E195" s="40" t="s">
        <v>90</v>
      </c>
      <c r="F195" s="40" t="s">
        <v>31</v>
      </c>
      <c r="G195" s="50">
        <v>5976.8</v>
      </c>
      <c r="H195" s="116">
        <f>-1525-6</f>
        <v>-1531</v>
      </c>
      <c r="I195" s="50">
        <f>G195+H195</f>
        <v>4445.8</v>
      </c>
      <c r="J195" s="50">
        <v>2100</v>
      </c>
      <c r="K195" s="50">
        <v>2100</v>
      </c>
      <c r="L195" s="5"/>
      <c r="M195" s="5"/>
      <c r="N195" s="5"/>
    </row>
    <row r="196" spans="1:14" ht="16.5" x14ac:dyDescent="0.2">
      <c r="A196" s="56" t="s">
        <v>66</v>
      </c>
      <c r="B196" s="37">
        <v>920</v>
      </c>
      <c r="C196" s="37" t="s">
        <v>12</v>
      </c>
      <c r="D196" s="37" t="s">
        <v>10</v>
      </c>
      <c r="E196" s="37" t="s">
        <v>91</v>
      </c>
      <c r="F196" s="37" t="s">
        <v>7</v>
      </c>
      <c r="G196" s="46">
        <f t="shared" ref="G196:K196" si="99">G197</f>
        <v>14331.5</v>
      </c>
      <c r="H196" s="46">
        <f t="shared" si="99"/>
        <v>1351.5</v>
      </c>
      <c r="I196" s="46">
        <f t="shared" si="99"/>
        <v>15683</v>
      </c>
      <c r="J196" s="46">
        <f t="shared" si="99"/>
        <v>34227</v>
      </c>
      <c r="K196" s="46">
        <f t="shared" si="99"/>
        <v>34717.799999999996</v>
      </c>
      <c r="L196" s="5"/>
      <c r="M196" s="5"/>
      <c r="N196" s="5"/>
    </row>
    <row r="197" spans="1:14" ht="33" x14ac:dyDescent="0.2">
      <c r="A197" s="36" t="s">
        <v>97</v>
      </c>
      <c r="B197" s="37">
        <v>920</v>
      </c>
      <c r="C197" s="37" t="s">
        <v>12</v>
      </c>
      <c r="D197" s="37" t="s">
        <v>10</v>
      </c>
      <c r="E197" s="37" t="s">
        <v>91</v>
      </c>
      <c r="F197" s="37" t="s">
        <v>39</v>
      </c>
      <c r="G197" s="46">
        <f t="shared" ref="G197:K198" si="100">G198</f>
        <v>14331.5</v>
      </c>
      <c r="H197" s="46">
        <f t="shared" si="100"/>
        <v>1351.5</v>
      </c>
      <c r="I197" s="46">
        <f t="shared" si="100"/>
        <v>15683</v>
      </c>
      <c r="J197" s="46">
        <f t="shared" si="100"/>
        <v>34227</v>
      </c>
      <c r="K197" s="46">
        <f t="shared" si="100"/>
        <v>34717.799999999996</v>
      </c>
      <c r="L197" s="5"/>
      <c r="M197" s="5"/>
      <c r="N197" s="5"/>
    </row>
    <row r="198" spans="1:14" ht="33" x14ac:dyDescent="0.2">
      <c r="A198" s="36" t="s">
        <v>64</v>
      </c>
      <c r="B198" s="37">
        <v>920</v>
      </c>
      <c r="C198" s="37" t="s">
        <v>12</v>
      </c>
      <c r="D198" s="37" t="s">
        <v>10</v>
      </c>
      <c r="E198" s="37" t="s">
        <v>91</v>
      </c>
      <c r="F198" s="37" t="s">
        <v>40</v>
      </c>
      <c r="G198" s="46">
        <f t="shared" si="100"/>
        <v>14331.5</v>
      </c>
      <c r="H198" s="46">
        <f t="shared" si="100"/>
        <v>1351.5</v>
      </c>
      <c r="I198" s="46">
        <f>I199</f>
        <v>15683</v>
      </c>
      <c r="J198" s="46">
        <f>J199</f>
        <v>34227</v>
      </c>
      <c r="K198" s="46">
        <f>K199</f>
        <v>34717.799999999996</v>
      </c>
      <c r="L198" s="5"/>
      <c r="M198" s="5"/>
      <c r="N198" s="5"/>
    </row>
    <row r="199" spans="1:14" ht="16.5" x14ac:dyDescent="0.2">
      <c r="A199" s="38" t="s">
        <v>105</v>
      </c>
      <c r="B199" s="40">
        <v>920</v>
      </c>
      <c r="C199" s="40" t="s">
        <v>12</v>
      </c>
      <c r="D199" s="40" t="s">
        <v>10</v>
      </c>
      <c r="E199" s="40" t="s">
        <v>91</v>
      </c>
      <c r="F199" s="40" t="s">
        <v>31</v>
      </c>
      <c r="G199" s="50">
        <v>14331.5</v>
      </c>
      <c r="H199" s="116">
        <f>1525-173.5</f>
        <v>1351.5</v>
      </c>
      <c r="I199" s="50">
        <f>G199+H199</f>
        <v>15683</v>
      </c>
      <c r="J199" s="50">
        <f>34228.3-1.3</f>
        <v>34227</v>
      </c>
      <c r="K199" s="50">
        <f>34719.1-1.3</f>
        <v>34717.799999999996</v>
      </c>
      <c r="L199" s="5"/>
      <c r="M199" s="5"/>
      <c r="N199" s="5"/>
    </row>
    <row r="200" spans="1:14" ht="49.5" x14ac:dyDescent="0.2">
      <c r="A200" s="36" t="s">
        <v>226</v>
      </c>
      <c r="B200" s="103">
        <v>920</v>
      </c>
      <c r="C200" s="103" t="s">
        <v>12</v>
      </c>
      <c r="D200" s="103" t="s">
        <v>10</v>
      </c>
      <c r="E200" s="103" t="s">
        <v>227</v>
      </c>
      <c r="F200" s="103" t="s">
        <v>7</v>
      </c>
      <c r="G200" s="44">
        <f t="shared" ref="G200:K202" si="101">G201</f>
        <v>707.9</v>
      </c>
      <c r="H200" s="44">
        <f t="shared" si="101"/>
        <v>0</v>
      </c>
      <c r="I200" s="44">
        <f t="shared" si="101"/>
        <v>707.9</v>
      </c>
      <c r="J200" s="44">
        <f t="shared" si="101"/>
        <v>0</v>
      </c>
      <c r="K200" s="44">
        <f t="shared" si="101"/>
        <v>0</v>
      </c>
      <c r="L200" s="5"/>
      <c r="M200" s="5"/>
      <c r="N200" s="5"/>
    </row>
    <row r="201" spans="1:14" ht="33" x14ac:dyDescent="0.2">
      <c r="A201" s="36" t="s">
        <v>97</v>
      </c>
      <c r="B201" s="103">
        <v>920</v>
      </c>
      <c r="C201" s="103" t="s">
        <v>12</v>
      </c>
      <c r="D201" s="103" t="s">
        <v>10</v>
      </c>
      <c r="E201" s="103" t="s">
        <v>227</v>
      </c>
      <c r="F201" s="103" t="s">
        <v>39</v>
      </c>
      <c r="G201" s="44">
        <f t="shared" si="101"/>
        <v>707.9</v>
      </c>
      <c r="H201" s="44">
        <f t="shared" si="101"/>
        <v>0</v>
      </c>
      <c r="I201" s="44">
        <f t="shared" si="101"/>
        <v>707.9</v>
      </c>
      <c r="J201" s="44">
        <f t="shared" si="101"/>
        <v>0</v>
      </c>
      <c r="K201" s="44">
        <f t="shared" si="101"/>
        <v>0</v>
      </c>
      <c r="L201" s="5"/>
      <c r="M201" s="5"/>
      <c r="N201" s="5"/>
    </row>
    <row r="202" spans="1:14" ht="33" x14ac:dyDescent="0.2">
      <c r="A202" s="36" t="s">
        <v>64</v>
      </c>
      <c r="B202" s="103">
        <v>920</v>
      </c>
      <c r="C202" s="103" t="s">
        <v>12</v>
      </c>
      <c r="D202" s="103" t="s">
        <v>10</v>
      </c>
      <c r="E202" s="103" t="s">
        <v>227</v>
      </c>
      <c r="F202" s="103" t="s">
        <v>40</v>
      </c>
      <c r="G202" s="44">
        <f t="shared" si="101"/>
        <v>707.9</v>
      </c>
      <c r="H202" s="44">
        <f t="shared" si="101"/>
        <v>0</v>
      </c>
      <c r="I202" s="44">
        <f t="shared" si="101"/>
        <v>707.9</v>
      </c>
      <c r="J202" s="44">
        <f t="shared" si="101"/>
        <v>0</v>
      </c>
      <c r="K202" s="44">
        <f t="shared" si="101"/>
        <v>0</v>
      </c>
      <c r="L202" s="5"/>
      <c r="M202" s="5"/>
      <c r="N202" s="5"/>
    </row>
    <row r="203" spans="1:14" ht="16.5" x14ac:dyDescent="0.2">
      <c r="A203" s="48" t="s">
        <v>105</v>
      </c>
      <c r="B203" s="104">
        <v>920</v>
      </c>
      <c r="C203" s="104" t="s">
        <v>12</v>
      </c>
      <c r="D203" s="104" t="s">
        <v>10</v>
      </c>
      <c r="E203" s="104" t="s">
        <v>227</v>
      </c>
      <c r="F203" s="104" t="s">
        <v>31</v>
      </c>
      <c r="G203" s="50">
        <v>707.9</v>
      </c>
      <c r="H203" s="116">
        <v>0</v>
      </c>
      <c r="I203" s="50">
        <f>G203+H203</f>
        <v>707.9</v>
      </c>
      <c r="J203" s="50">
        <v>0</v>
      </c>
      <c r="K203" s="50">
        <v>0</v>
      </c>
      <c r="L203" s="5"/>
      <c r="M203" s="5"/>
      <c r="N203" s="5"/>
    </row>
    <row r="204" spans="1:14" ht="16.5" x14ac:dyDescent="0.2">
      <c r="A204" s="51" t="s">
        <v>48</v>
      </c>
      <c r="B204" s="52" t="s">
        <v>22</v>
      </c>
      <c r="C204" s="52" t="s">
        <v>24</v>
      </c>
      <c r="D204" s="52" t="s">
        <v>25</v>
      </c>
      <c r="E204" s="52"/>
      <c r="F204" s="52" t="s">
        <v>7</v>
      </c>
      <c r="G204" s="70">
        <f t="shared" ref="G204:H204" si="102">G205+G211</f>
        <v>1093.2</v>
      </c>
      <c r="H204" s="70">
        <f t="shared" si="102"/>
        <v>0</v>
      </c>
      <c r="I204" s="70">
        <f t="shared" ref="I204:K204" si="103">I205+I211</f>
        <v>1093.2</v>
      </c>
      <c r="J204" s="70">
        <f t="shared" si="103"/>
        <v>1079.0999999999999</v>
      </c>
      <c r="K204" s="70">
        <f t="shared" si="103"/>
        <v>1079.0999999999999</v>
      </c>
      <c r="L204" s="5"/>
      <c r="M204" s="5"/>
      <c r="N204" s="5"/>
    </row>
    <row r="205" spans="1:14" ht="16.5" x14ac:dyDescent="0.2">
      <c r="A205" s="56" t="s">
        <v>26</v>
      </c>
      <c r="B205" s="37" t="s">
        <v>22</v>
      </c>
      <c r="C205" s="37" t="s">
        <v>24</v>
      </c>
      <c r="D205" s="37" t="s">
        <v>9</v>
      </c>
      <c r="E205" s="37"/>
      <c r="F205" s="37"/>
      <c r="G205" s="46">
        <f t="shared" ref="G205:K209" si="104">G206</f>
        <v>623.20000000000005</v>
      </c>
      <c r="H205" s="46">
        <f t="shared" si="104"/>
        <v>0</v>
      </c>
      <c r="I205" s="46">
        <f t="shared" si="104"/>
        <v>623.20000000000005</v>
      </c>
      <c r="J205" s="46">
        <f t="shared" si="104"/>
        <v>609.1</v>
      </c>
      <c r="K205" s="46">
        <f t="shared" si="104"/>
        <v>609.1</v>
      </c>
      <c r="L205" s="5"/>
      <c r="M205" s="5"/>
      <c r="N205" s="5"/>
    </row>
    <row r="206" spans="1:14" ht="16.5" x14ac:dyDescent="0.2">
      <c r="A206" s="33" t="s">
        <v>37</v>
      </c>
      <c r="B206" s="37">
        <v>920</v>
      </c>
      <c r="C206" s="37" t="s">
        <v>24</v>
      </c>
      <c r="D206" s="37" t="s">
        <v>9</v>
      </c>
      <c r="E206" s="34" t="s">
        <v>82</v>
      </c>
      <c r="F206" s="37"/>
      <c r="G206" s="46">
        <f t="shared" si="104"/>
        <v>623.20000000000005</v>
      </c>
      <c r="H206" s="46">
        <f t="shared" si="104"/>
        <v>0</v>
      </c>
      <c r="I206" s="46">
        <f t="shared" si="104"/>
        <v>623.20000000000005</v>
      </c>
      <c r="J206" s="46">
        <f t="shared" si="104"/>
        <v>609.1</v>
      </c>
      <c r="K206" s="46">
        <f t="shared" si="104"/>
        <v>609.1</v>
      </c>
      <c r="L206" s="5"/>
      <c r="M206" s="5"/>
      <c r="N206" s="5"/>
    </row>
    <row r="207" spans="1:14" ht="33" x14ac:dyDescent="0.2">
      <c r="A207" s="71" t="s">
        <v>67</v>
      </c>
      <c r="B207" s="37" t="s">
        <v>22</v>
      </c>
      <c r="C207" s="37" t="s">
        <v>24</v>
      </c>
      <c r="D207" s="37" t="s">
        <v>9</v>
      </c>
      <c r="E207" s="34" t="s">
        <v>92</v>
      </c>
      <c r="F207" s="37"/>
      <c r="G207" s="46">
        <f t="shared" si="104"/>
        <v>623.20000000000005</v>
      </c>
      <c r="H207" s="46">
        <f t="shared" si="104"/>
        <v>0</v>
      </c>
      <c r="I207" s="46">
        <f t="shared" si="104"/>
        <v>623.20000000000005</v>
      </c>
      <c r="J207" s="46">
        <f t="shared" si="104"/>
        <v>609.1</v>
      </c>
      <c r="K207" s="46">
        <f t="shared" si="104"/>
        <v>609.1</v>
      </c>
      <c r="L207" s="5"/>
      <c r="M207" s="5"/>
      <c r="N207" s="5"/>
    </row>
    <row r="208" spans="1:14" ht="16.5" x14ac:dyDescent="0.2">
      <c r="A208" s="72" t="s">
        <v>57</v>
      </c>
      <c r="B208" s="37" t="s">
        <v>22</v>
      </c>
      <c r="C208" s="37" t="s">
        <v>24</v>
      </c>
      <c r="D208" s="37" t="s">
        <v>9</v>
      </c>
      <c r="E208" s="34" t="s">
        <v>92</v>
      </c>
      <c r="F208" s="37" t="s">
        <v>56</v>
      </c>
      <c r="G208" s="46">
        <f t="shared" si="104"/>
        <v>623.20000000000005</v>
      </c>
      <c r="H208" s="46">
        <f t="shared" si="104"/>
        <v>0</v>
      </c>
      <c r="I208" s="46">
        <f t="shared" si="104"/>
        <v>623.20000000000005</v>
      </c>
      <c r="J208" s="46">
        <f t="shared" si="104"/>
        <v>609.1</v>
      </c>
      <c r="K208" s="46">
        <f t="shared" si="104"/>
        <v>609.1</v>
      </c>
      <c r="L208" s="5"/>
      <c r="M208" s="5"/>
      <c r="N208" s="5"/>
    </row>
    <row r="209" spans="1:14" ht="16.5" x14ac:dyDescent="0.2">
      <c r="A209" s="73" t="s">
        <v>58</v>
      </c>
      <c r="B209" s="37" t="s">
        <v>22</v>
      </c>
      <c r="C209" s="37" t="s">
        <v>24</v>
      </c>
      <c r="D209" s="37" t="s">
        <v>9</v>
      </c>
      <c r="E209" s="34" t="s">
        <v>92</v>
      </c>
      <c r="F209" s="37" t="s">
        <v>59</v>
      </c>
      <c r="G209" s="46">
        <f t="shared" si="104"/>
        <v>623.20000000000005</v>
      </c>
      <c r="H209" s="46">
        <f t="shared" si="104"/>
        <v>0</v>
      </c>
      <c r="I209" s="46">
        <f t="shared" si="104"/>
        <v>623.20000000000005</v>
      </c>
      <c r="J209" s="46">
        <f t="shared" si="104"/>
        <v>609.1</v>
      </c>
      <c r="K209" s="46">
        <f t="shared" si="104"/>
        <v>609.1</v>
      </c>
      <c r="L209" s="5"/>
      <c r="M209" s="5"/>
      <c r="N209" s="5"/>
    </row>
    <row r="210" spans="1:14" ht="16.5" x14ac:dyDescent="0.2">
      <c r="A210" s="38" t="s">
        <v>62</v>
      </c>
      <c r="B210" s="40" t="s">
        <v>22</v>
      </c>
      <c r="C210" s="40" t="s">
        <v>24</v>
      </c>
      <c r="D210" s="40" t="s">
        <v>9</v>
      </c>
      <c r="E210" s="40" t="s">
        <v>92</v>
      </c>
      <c r="F210" s="40" t="s">
        <v>33</v>
      </c>
      <c r="G210" s="50">
        <v>623.20000000000005</v>
      </c>
      <c r="H210" s="116">
        <v>0</v>
      </c>
      <c r="I210" s="50">
        <f>G210+H210</f>
        <v>623.20000000000005</v>
      </c>
      <c r="J210" s="50">
        <v>609.1</v>
      </c>
      <c r="K210" s="50">
        <v>609.1</v>
      </c>
      <c r="L210" s="5"/>
      <c r="M210" s="5"/>
      <c r="N210" s="5"/>
    </row>
    <row r="211" spans="1:14" ht="16.5" x14ac:dyDescent="0.2">
      <c r="A211" s="56" t="s">
        <v>29</v>
      </c>
      <c r="B211" s="37" t="s">
        <v>22</v>
      </c>
      <c r="C211" s="37" t="s">
        <v>24</v>
      </c>
      <c r="D211" s="37" t="s">
        <v>10</v>
      </c>
      <c r="E211" s="37"/>
      <c r="F211" s="37"/>
      <c r="G211" s="57">
        <f t="shared" ref="G211:H211" si="105">G212+G222</f>
        <v>470</v>
      </c>
      <c r="H211" s="57">
        <f t="shared" si="105"/>
        <v>0</v>
      </c>
      <c r="I211" s="57">
        <f t="shared" ref="I211:K211" si="106">I212+I222</f>
        <v>470</v>
      </c>
      <c r="J211" s="57">
        <f t="shared" si="106"/>
        <v>470</v>
      </c>
      <c r="K211" s="57">
        <f t="shared" si="106"/>
        <v>470</v>
      </c>
      <c r="L211" s="5"/>
      <c r="M211" s="5"/>
      <c r="N211" s="5"/>
    </row>
    <row r="212" spans="1:14" ht="33" x14ac:dyDescent="0.2">
      <c r="A212" s="36" t="s">
        <v>145</v>
      </c>
      <c r="B212" s="43" t="s">
        <v>22</v>
      </c>
      <c r="C212" s="43" t="s">
        <v>24</v>
      </c>
      <c r="D212" s="43" t="s">
        <v>10</v>
      </c>
      <c r="E212" s="43" t="s">
        <v>146</v>
      </c>
      <c r="F212" s="37"/>
      <c r="G212" s="57">
        <f t="shared" ref="G212:K212" si="107">G213</f>
        <v>60</v>
      </c>
      <c r="H212" s="57">
        <f t="shared" si="107"/>
        <v>0</v>
      </c>
      <c r="I212" s="57">
        <f t="shared" si="107"/>
        <v>60</v>
      </c>
      <c r="J212" s="57">
        <f t="shared" si="107"/>
        <v>60</v>
      </c>
      <c r="K212" s="57">
        <f t="shared" si="107"/>
        <v>60</v>
      </c>
      <c r="L212" s="5"/>
      <c r="M212" s="5"/>
      <c r="N212" s="5"/>
    </row>
    <row r="213" spans="1:14" ht="33" x14ac:dyDescent="0.2">
      <c r="A213" s="36" t="s">
        <v>153</v>
      </c>
      <c r="B213" s="37" t="s">
        <v>22</v>
      </c>
      <c r="C213" s="37" t="s">
        <v>24</v>
      </c>
      <c r="D213" s="37" t="s">
        <v>10</v>
      </c>
      <c r="E213" s="37" t="s">
        <v>152</v>
      </c>
      <c r="F213" s="37"/>
      <c r="G213" s="57">
        <f t="shared" ref="G213:H213" si="108">G215</f>
        <v>60</v>
      </c>
      <c r="H213" s="57">
        <f t="shared" si="108"/>
        <v>0</v>
      </c>
      <c r="I213" s="57">
        <f t="shared" ref="I213:K213" si="109">I215</f>
        <v>60</v>
      </c>
      <c r="J213" s="57">
        <f t="shared" si="109"/>
        <v>60</v>
      </c>
      <c r="K213" s="57">
        <f t="shared" si="109"/>
        <v>60</v>
      </c>
      <c r="L213" s="5"/>
      <c r="M213" s="5"/>
      <c r="N213" s="5"/>
    </row>
    <row r="214" spans="1:14" ht="16.5" x14ac:dyDescent="0.2">
      <c r="A214" s="56" t="s">
        <v>154</v>
      </c>
      <c r="B214" s="37" t="s">
        <v>22</v>
      </c>
      <c r="C214" s="37" t="s">
        <v>24</v>
      </c>
      <c r="D214" s="37" t="s">
        <v>10</v>
      </c>
      <c r="E214" s="37" t="s">
        <v>139</v>
      </c>
      <c r="F214" s="37"/>
      <c r="G214" s="57">
        <f t="shared" ref="G214:K214" si="110">G215</f>
        <v>60</v>
      </c>
      <c r="H214" s="57">
        <f t="shared" si="110"/>
        <v>0</v>
      </c>
      <c r="I214" s="57">
        <f t="shared" si="110"/>
        <v>60</v>
      </c>
      <c r="J214" s="57">
        <f t="shared" si="110"/>
        <v>60</v>
      </c>
      <c r="K214" s="57">
        <f t="shared" si="110"/>
        <v>60</v>
      </c>
      <c r="L214" s="5"/>
      <c r="M214" s="5"/>
      <c r="N214" s="5"/>
    </row>
    <row r="215" spans="1:14" ht="16.5" x14ac:dyDescent="0.2">
      <c r="A215" s="56" t="s">
        <v>154</v>
      </c>
      <c r="B215" s="37" t="s">
        <v>22</v>
      </c>
      <c r="C215" s="37" t="s">
        <v>24</v>
      </c>
      <c r="D215" s="37" t="s">
        <v>10</v>
      </c>
      <c r="E215" s="37" t="s">
        <v>168</v>
      </c>
      <c r="F215" s="37"/>
      <c r="G215" s="57">
        <f t="shared" ref="G215:H215" si="111">G216+G219</f>
        <v>60</v>
      </c>
      <c r="H215" s="57">
        <f t="shared" si="111"/>
        <v>0</v>
      </c>
      <c r="I215" s="57">
        <f t="shared" ref="I215:K215" si="112">I216+I219</f>
        <v>60</v>
      </c>
      <c r="J215" s="57">
        <f t="shared" si="112"/>
        <v>60</v>
      </c>
      <c r="K215" s="57">
        <f t="shared" si="112"/>
        <v>60</v>
      </c>
      <c r="L215" s="5"/>
      <c r="M215" s="5"/>
      <c r="N215" s="5"/>
    </row>
    <row r="216" spans="1:14" ht="33" x14ac:dyDescent="0.2">
      <c r="A216" s="36" t="s">
        <v>97</v>
      </c>
      <c r="B216" s="37">
        <v>920</v>
      </c>
      <c r="C216" s="37" t="s">
        <v>24</v>
      </c>
      <c r="D216" s="37" t="s">
        <v>10</v>
      </c>
      <c r="E216" s="37" t="s">
        <v>168</v>
      </c>
      <c r="F216" s="37" t="s">
        <v>39</v>
      </c>
      <c r="G216" s="46">
        <f t="shared" ref="G216:K217" si="113">G217</f>
        <v>10</v>
      </c>
      <c r="H216" s="46">
        <f t="shared" si="113"/>
        <v>0</v>
      </c>
      <c r="I216" s="46">
        <f t="shared" si="113"/>
        <v>10</v>
      </c>
      <c r="J216" s="46">
        <f t="shared" si="113"/>
        <v>10</v>
      </c>
      <c r="K216" s="46">
        <f t="shared" si="113"/>
        <v>10</v>
      </c>
      <c r="L216" s="5"/>
      <c r="M216" s="5"/>
      <c r="N216" s="5"/>
    </row>
    <row r="217" spans="1:14" ht="33" x14ac:dyDescent="0.2">
      <c r="A217" s="36" t="s">
        <v>64</v>
      </c>
      <c r="B217" s="37">
        <v>920</v>
      </c>
      <c r="C217" s="37" t="s">
        <v>24</v>
      </c>
      <c r="D217" s="37" t="s">
        <v>10</v>
      </c>
      <c r="E217" s="37" t="s">
        <v>168</v>
      </c>
      <c r="F217" s="37" t="s">
        <v>40</v>
      </c>
      <c r="G217" s="46">
        <f t="shared" si="113"/>
        <v>10</v>
      </c>
      <c r="H217" s="46">
        <f t="shared" si="113"/>
        <v>0</v>
      </c>
      <c r="I217" s="46">
        <f t="shared" si="113"/>
        <v>10</v>
      </c>
      <c r="J217" s="46">
        <f t="shared" si="113"/>
        <v>10</v>
      </c>
      <c r="K217" s="46">
        <f t="shared" si="113"/>
        <v>10</v>
      </c>
      <c r="L217" s="5"/>
      <c r="M217" s="5"/>
      <c r="N217" s="5"/>
    </row>
    <row r="218" spans="1:14" ht="16.5" x14ac:dyDescent="0.2">
      <c r="A218" s="38" t="s">
        <v>105</v>
      </c>
      <c r="B218" s="40">
        <v>920</v>
      </c>
      <c r="C218" s="40" t="s">
        <v>24</v>
      </c>
      <c r="D218" s="40" t="s">
        <v>10</v>
      </c>
      <c r="E218" s="47" t="s">
        <v>168</v>
      </c>
      <c r="F218" s="40" t="s">
        <v>31</v>
      </c>
      <c r="G218" s="50">
        <v>10</v>
      </c>
      <c r="H218" s="116"/>
      <c r="I218" s="50">
        <f>G218+H218</f>
        <v>10</v>
      </c>
      <c r="J218" s="50">
        <v>10</v>
      </c>
      <c r="K218" s="50">
        <v>10</v>
      </c>
      <c r="L218" s="5"/>
      <c r="M218" s="5"/>
      <c r="N218" s="5"/>
    </row>
    <row r="219" spans="1:14" ht="16.5" x14ac:dyDescent="0.2">
      <c r="A219" s="72" t="s">
        <v>57</v>
      </c>
      <c r="B219" s="37" t="s">
        <v>22</v>
      </c>
      <c r="C219" s="37" t="s">
        <v>24</v>
      </c>
      <c r="D219" s="37" t="s">
        <v>10</v>
      </c>
      <c r="E219" s="37" t="s">
        <v>168</v>
      </c>
      <c r="F219" s="37" t="s">
        <v>56</v>
      </c>
      <c r="G219" s="57">
        <f t="shared" ref="G219:K220" si="114">G220</f>
        <v>50</v>
      </c>
      <c r="H219" s="57">
        <f t="shared" si="114"/>
        <v>0</v>
      </c>
      <c r="I219" s="57">
        <f t="shared" si="114"/>
        <v>50</v>
      </c>
      <c r="J219" s="57">
        <f t="shared" si="114"/>
        <v>50</v>
      </c>
      <c r="K219" s="57">
        <f t="shared" si="114"/>
        <v>50</v>
      </c>
      <c r="L219" s="5"/>
      <c r="M219" s="5"/>
      <c r="N219" s="5"/>
    </row>
    <row r="220" spans="1:14" ht="33" x14ac:dyDescent="0.2">
      <c r="A220" s="74" t="s">
        <v>61</v>
      </c>
      <c r="B220" s="37" t="s">
        <v>22</v>
      </c>
      <c r="C220" s="37" t="s">
        <v>24</v>
      </c>
      <c r="D220" s="37" t="s">
        <v>10</v>
      </c>
      <c r="E220" s="37" t="s">
        <v>168</v>
      </c>
      <c r="F220" s="37" t="s">
        <v>60</v>
      </c>
      <c r="G220" s="57">
        <f t="shared" si="114"/>
        <v>50</v>
      </c>
      <c r="H220" s="57">
        <f t="shared" si="114"/>
        <v>0</v>
      </c>
      <c r="I220" s="57">
        <f t="shared" si="114"/>
        <v>50</v>
      </c>
      <c r="J220" s="57">
        <f t="shared" si="114"/>
        <v>50</v>
      </c>
      <c r="K220" s="57">
        <f t="shared" si="114"/>
        <v>50</v>
      </c>
      <c r="L220" s="5"/>
      <c r="M220" s="5"/>
      <c r="N220" s="5"/>
    </row>
    <row r="221" spans="1:14" ht="33" x14ac:dyDescent="0.2">
      <c r="A221" s="38" t="s">
        <v>141</v>
      </c>
      <c r="B221" s="40" t="s">
        <v>22</v>
      </c>
      <c r="C221" s="40" t="s">
        <v>24</v>
      </c>
      <c r="D221" s="40" t="s">
        <v>10</v>
      </c>
      <c r="E221" s="47" t="s">
        <v>168</v>
      </c>
      <c r="F221" s="40" t="s">
        <v>140</v>
      </c>
      <c r="G221" s="50">
        <v>50</v>
      </c>
      <c r="H221" s="116"/>
      <c r="I221" s="50">
        <f>G221+H221</f>
        <v>50</v>
      </c>
      <c r="J221" s="50">
        <v>50</v>
      </c>
      <c r="K221" s="50">
        <v>50</v>
      </c>
      <c r="L221" s="5"/>
      <c r="M221" s="5"/>
      <c r="N221" s="5"/>
    </row>
    <row r="222" spans="1:14" ht="33" x14ac:dyDescent="0.2">
      <c r="A222" s="33" t="s">
        <v>111</v>
      </c>
      <c r="B222" s="37">
        <v>920</v>
      </c>
      <c r="C222" s="37" t="s">
        <v>24</v>
      </c>
      <c r="D222" s="37" t="s">
        <v>10</v>
      </c>
      <c r="E222" s="34" t="s">
        <v>117</v>
      </c>
      <c r="F222" s="37"/>
      <c r="G222" s="57">
        <f t="shared" ref="G222:H222" si="115">G224+G229</f>
        <v>410</v>
      </c>
      <c r="H222" s="57">
        <f t="shared" si="115"/>
        <v>0</v>
      </c>
      <c r="I222" s="57">
        <f t="shared" ref="I222:K222" si="116">I224+I229</f>
        <v>410</v>
      </c>
      <c r="J222" s="57">
        <f t="shared" si="116"/>
        <v>410</v>
      </c>
      <c r="K222" s="57">
        <f t="shared" si="116"/>
        <v>410</v>
      </c>
      <c r="L222" s="5"/>
      <c r="M222" s="5"/>
      <c r="N222" s="5"/>
    </row>
    <row r="223" spans="1:14" ht="33" x14ac:dyDescent="0.2">
      <c r="A223" s="33" t="s">
        <v>70</v>
      </c>
      <c r="B223" s="37" t="s">
        <v>22</v>
      </c>
      <c r="C223" s="37" t="s">
        <v>24</v>
      </c>
      <c r="D223" s="37" t="s">
        <v>10</v>
      </c>
      <c r="E223" s="75" t="s">
        <v>118</v>
      </c>
      <c r="F223" s="37"/>
      <c r="G223" s="57">
        <f t="shared" ref="G223:K223" si="117">G224</f>
        <v>360</v>
      </c>
      <c r="H223" s="57">
        <f t="shared" si="117"/>
        <v>0</v>
      </c>
      <c r="I223" s="57">
        <f t="shared" si="117"/>
        <v>360</v>
      </c>
      <c r="J223" s="57">
        <f t="shared" si="117"/>
        <v>360</v>
      </c>
      <c r="K223" s="57">
        <f t="shared" si="117"/>
        <v>360</v>
      </c>
      <c r="L223" s="5"/>
      <c r="M223" s="5"/>
      <c r="N223" s="5"/>
    </row>
    <row r="224" spans="1:14" ht="33" x14ac:dyDescent="0.2">
      <c r="A224" s="33" t="s">
        <v>70</v>
      </c>
      <c r="B224" s="37" t="s">
        <v>22</v>
      </c>
      <c r="C224" s="37" t="s">
        <v>24</v>
      </c>
      <c r="D224" s="37" t="s">
        <v>10</v>
      </c>
      <c r="E224" s="75" t="s">
        <v>169</v>
      </c>
      <c r="F224" s="37"/>
      <c r="G224" s="57">
        <f t="shared" ref="G224:K231" si="118">G225</f>
        <v>360</v>
      </c>
      <c r="H224" s="57">
        <f t="shared" si="118"/>
        <v>0</v>
      </c>
      <c r="I224" s="57">
        <f t="shared" si="118"/>
        <v>360</v>
      </c>
      <c r="J224" s="57">
        <f t="shared" si="118"/>
        <v>360</v>
      </c>
      <c r="K224" s="57">
        <f t="shared" si="118"/>
        <v>360</v>
      </c>
      <c r="L224" s="5"/>
      <c r="M224" s="5"/>
      <c r="N224" s="5"/>
    </row>
    <row r="225" spans="1:14" ht="16.5" x14ac:dyDescent="0.2">
      <c r="A225" s="72" t="s">
        <v>57</v>
      </c>
      <c r="B225" s="37" t="s">
        <v>22</v>
      </c>
      <c r="C225" s="37" t="s">
        <v>24</v>
      </c>
      <c r="D225" s="37" t="s">
        <v>10</v>
      </c>
      <c r="E225" s="75" t="s">
        <v>169</v>
      </c>
      <c r="F225" s="37" t="s">
        <v>56</v>
      </c>
      <c r="G225" s="57">
        <f t="shared" si="118"/>
        <v>360</v>
      </c>
      <c r="H225" s="57">
        <f t="shared" si="118"/>
        <v>0</v>
      </c>
      <c r="I225" s="57">
        <f t="shared" si="118"/>
        <v>360</v>
      </c>
      <c r="J225" s="57">
        <f t="shared" si="118"/>
        <v>360</v>
      </c>
      <c r="K225" s="57">
        <f t="shared" si="118"/>
        <v>360</v>
      </c>
      <c r="L225" s="5"/>
      <c r="M225" s="5"/>
      <c r="N225" s="5"/>
    </row>
    <row r="226" spans="1:14" ht="33" x14ac:dyDescent="0.2">
      <c r="A226" s="74" t="s">
        <v>61</v>
      </c>
      <c r="B226" s="37" t="s">
        <v>22</v>
      </c>
      <c r="C226" s="37" t="s">
        <v>24</v>
      </c>
      <c r="D226" s="37" t="s">
        <v>10</v>
      </c>
      <c r="E226" s="75" t="s">
        <v>169</v>
      </c>
      <c r="F226" s="37" t="s">
        <v>60</v>
      </c>
      <c r="G226" s="57">
        <f t="shared" si="118"/>
        <v>360</v>
      </c>
      <c r="H226" s="57">
        <f t="shared" si="118"/>
        <v>0</v>
      </c>
      <c r="I226" s="57">
        <f t="shared" si="118"/>
        <v>360</v>
      </c>
      <c r="J226" s="57">
        <f t="shared" si="118"/>
        <v>360</v>
      </c>
      <c r="K226" s="57">
        <f t="shared" si="118"/>
        <v>360</v>
      </c>
      <c r="L226" s="5"/>
      <c r="M226" s="5"/>
      <c r="N226" s="5"/>
    </row>
    <row r="227" spans="1:14" ht="33" x14ac:dyDescent="0.2">
      <c r="A227" s="38" t="s">
        <v>63</v>
      </c>
      <c r="B227" s="40" t="s">
        <v>22</v>
      </c>
      <c r="C227" s="40" t="s">
        <v>24</v>
      </c>
      <c r="D227" s="40" t="s">
        <v>10</v>
      </c>
      <c r="E227" s="39" t="s">
        <v>169</v>
      </c>
      <c r="F227" s="40" t="s">
        <v>35</v>
      </c>
      <c r="G227" s="50">
        <v>360</v>
      </c>
      <c r="H227" s="116"/>
      <c r="I227" s="50">
        <f>G227+H227</f>
        <v>360</v>
      </c>
      <c r="J227" s="50">
        <v>360</v>
      </c>
      <c r="K227" s="50">
        <v>360</v>
      </c>
      <c r="L227" s="5"/>
      <c r="M227" s="5"/>
      <c r="N227" s="5"/>
    </row>
    <row r="228" spans="1:14" ht="33" x14ac:dyDescent="0.2">
      <c r="A228" s="33" t="s">
        <v>71</v>
      </c>
      <c r="B228" s="37" t="s">
        <v>22</v>
      </c>
      <c r="C228" s="37" t="s">
        <v>24</v>
      </c>
      <c r="D228" s="37" t="s">
        <v>10</v>
      </c>
      <c r="E228" s="75" t="s">
        <v>119</v>
      </c>
      <c r="F228" s="37"/>
      <c r="G228" s="57">
        <f t="shared" ref="G228:K229" si="119">G229</f>
        <v>50</v>
      </c>
      <c r="H228" s="57">
        <f t="shared" si="119"/>
        <v>0</v>
      </c>
      <c r="I228" s="57">
        <f t="shared" si="119"/>
        <v>50</v>
      </c>
      <c r="J228" s="57">
        <f t="shared" si="119"/>
        <v>50</v>
      </c>
      <c r="K228" s="57">
        <f t="shared" si="119"/>
        <v>50</v>
      </c>
      <c r="L228" s="5"/>
      <c r="M228" s="5"/>
      <c r="N228" s="5"/>
    </row>
    <row r="229" spans="1:14" ht="33" x14ac:dyDescent="0.2">
      <c r="A229" s="33" t="s">
        <v>71</v>
      </c>
      <c r="B229" s="37" t="s">
        <v>22</v>
      </c>
      <c r="C229" s="37" t="s">
        <v>24</v>
      </c>
      <c r="D229" s="37" t="s">
        <v>10</v>
      </c>
      <c r="E229" s="75" t="s">
        <v>170</v>
      </c>
      <c r="F229" s="37"/>
      <c r="G229" s="57">
        <f t="shared" si="119"/>
        <v>50</v>
      </c>
      <c r="H229" s="57">
        <f t="shared" si="119"/>
        <v>0</v>
      </c>
      <c r="I229" s="57">
        <f t="shared" si="119"/>
        <v>50</v>
      </c>
      <c r="J229" s="57">
        <f t="shared" si="119"/>
        <v>50</v>
      </c>
      <c r="K229" s="57">
        <f t="shared" si="119"/>
        <v>50</v>
      </c>
      <c r="L229" s="5"/>
      <c r="M229" s="5"/>
      <c r="N229" s="5"/>
    </row>
    <row r="230" spans="1:14" ht="16.5" x14ac:dyDescent="0.2">
      <c r="A230" s="72" t="s">
        <v>57</v>
      </c>
      <c r="B230" s="37" t="s">
        <v>22</v>
      </c>
      <c r="C230" s="37" t="s">
        <v>24</v>
      </c>
      <c r="D230" s="37" t="s">
        <v>10</v>
      </c>
      <c r="E230" s="75" t="s">
        <v>170</v>
      </c>
      <c r="F230" s="37" t="s">
        <v>56</v>
      </c>
      <c r="G230" s="57">
        <f t="shared" si="118"/>
        <v>50</v>
      </c>
      <c r="H230" s="57">
        <f t="shared" si="118"/>
        <v>0</v>
      </c>
      <c r="I230" s="57">
        <f t="shared" si="118"/>
        <v>50</v>
      </c>
      <c r="J230" s="57">
        <f t="shared" si="118"/>
        <v>50</v>
      </c>
      <c r="K230" s="57">
        <f t="shared" si="118"/>
        <v>50</v>
      </c>
      <c r="L230" s="5"/>
      <c r="M230" s="5"/>
      <c r="N230" s="5"/>
    </row>
    <row r="231" spans="1:14" ht="33" x14ac:dyDescent="0.2">
      <c r="A231" s="74" t="s">
        <v>61</v>
      </c>
      <c r="B231" s="37" t="s">
        <v>22</v>
      </c>
      <c r="C231" s="37" t="s">
        <v>24</v>
      </c>
      <c r="D231" s="37" t="s">
        <v>10</v>
      </c>
      <c r="E231" s="75" t="s">
        <v>170</v>
      </c>
      <c r="F231" s="37" t="s">
        <v>60</v>
      </c>
      <c r="G231" s="57">
        <f t="shared" si="118"/>
        <v>50</v>
      </c>
      <c r="H231" s="57">
        <f t="shared" si="118"/>
        <v>0</v>
      </c>
      <c r="I231" s="57">
        <f t="shared" si="118"/>
        <v>50</v>
      </c>
      <c r="J231" s="57">
        <f t="shared" si="118"/>
        <v>50</v>
      </c>
      <c r="K231" s="57">
        <f t="shared" si="118"/>
        <v>50</v>
      </c>
      <c r="L231" s="5"/>
      <c r="M231" s="5"/>
      <c r="N231" s="5"/>
    </row>
    <row r="232" spans="1:14" ht="33" x14ac:dyDescent="0.2">
      <c r="A232" s="38" t="s">
        <v>63</v>
      </c>
      <c r="B232" s="40" t="s">
        <v>22</v>
      </c>
      <c r="C232" s="40" t="s">
        <v>24</v>
      </c>
      <c r="D232" s="40" t="s">
        <v>10</v>
      </c>
      <c r="E232" s="39" t="s">
        <v>170</v>
      </c>
      <c r="F232" s="40" t="s">
        <v>35</v>
      </c>
      <c r="G232" s="50">
        <v>50</v>
      </c>
      <c r="H232" s="116"/>
      <c r="I232" s="50">
        <f>G232+H232</f>
        <v>50</v>
      </c>
      <c r="J232" s="50">
        <v>50</v>
      </c>
      <c r="K232" s="50">
        <v>50</v>
      </c>
      <c r="L232" s="5"/>
      <c r="M232" s="5"/>
      <c r="N232" s="5"/>
    </row>
    <row r="233" spans="1:14" ht="16.5" x14ac:dyDescent="0.2">
      <c r="A233" s="95" t="s">
        <v>37</v>
      </c>
      <c r="B233" s="96" t="s">
        <v>22</v>
      </c>
      <c r="C233" s="97" t="s">
        <v>25</v>
      </c>
      <c r="D233" s="97" t="s">
        <v>25</v>
      </c>
      <c r="E233" s="96" t="s">
        <v>82</v>
      </c>
      <c r="F233" s="96"/>
      <c r="G233" s="53">
        <f t="shared" ref="G233:K233" si="120">G234</f>
        <v>0</v>
      </c>
      <c r="H233" s="53">
        <f t="shared" si="120"/>
        <v>0</v>
      </c>
      <c r="I233" s="53">
        <f t="shared" si="120"/>
        <v>0</v>
      </c>
      <c r="J233" s="53">
        <f t="shared" si="120"/>
        <v>4664.6000000000004</v>
      </c>
      <c r="K233" s="53">
        <f t="shared" si="120"/>
        <v>9591.9</v>
      </c>
      <c r="L233" s="5"/>
      <c r="M233" s="5"/>
      <c r="N233" s="5"/>
    </row>
    <row r="234" spans="1:14" ht="16.5" x14ac:dyDescent="0.2">
      <c r="A234" s="67" t="s">
        <v>195</v>
      </c>
      <c r="B234" s="34" t="s">
        <v>22</v>
      </c>
      <c r="C234" s="43" t="s">
        <v>25</v>
      </c>
      <c r="D234" s="43" t="s">
        <v>25</v>
      </c>
      <c r="E234" s="34" t="s">
        <v>101</v>
      </c>
      <c r="F234" s="34"/>
      <c r="G234" s="44">
        <v>0</v>
      </c>
      <c r="H234" s="112">
        <v>0</v>
      </c>
      <c r="I234" s="44">
        <v>0</v>
      </c>
      <c r="J234" s="44">
        <v>4664.6000000000004</v>
      </c>
      <c r="K234" s="44">
        <v>9591.9</v>
      </c>
      <c r="L234" s="5"/>
      <c r="M234" s="5"/>
      <c r="N234" s="5"/>
    </row>
    <row r="235" spans="1:14" ht="33" x14ac:dyDescent="0.2">
      <c r="A235" s="76" t="s">
        <v>49</v>
      </c>
      <c r="B235" s="77" t="s">
        <v>50</v>
      </c>
      <c r="C235" s="78"/>
      <c r="D235" s="78"/>
      <c r="E235" s="77"/>
      <c r="F235" s="77" t="s">
        <v>7</v>
      </c>
      <c r="G235" s="23">
        <f t="shared" ref="G235:K235" si="121">G236</f>
        <v>82420.900000000009</v>
      </c>
      <c r="H235" s="23">
        <f t="shared" si="121"/>
        <v>67.5</v>
      </c>
      <c r="I235" s="23">
        <f t="shared" si="121"/>
        <v>82488.400000000009</v>
      </c>
      <c r="J235" s="23">
        <f t="shared" si="121"/>
        <v>61691.4</v>
      </c>
      <c r="K235" s="23">
        <f t="shared" si="121"/>
        <v>61755.9</v>
      </c>
      <c r="L235" s="5"/>
      <c r="M235" s="5"/>
      <c r="N235" s="5"/>
    </row>
    <row r="236" spans="1:14" ht="16.5" x14ac:dyDescent="0.2">
      <c r="A236" s="51" t="s">
        <v>51</v>
      </c>
      <c r="B236" s="79">
        <v>956</v>
      </c>
      <c r="C236" s="80">
        <v>8</v>
      </c>
      <c r="D236" s="52" t="s">
        <v>25</v>
      </c>
      <c r="E236" s="81"/>
      <c r="F236" s="79"/>
      <c r="G236" s="20">
        <f>G237+G277</f>
        <v>82420.900000000009</v>
      </c>
      <c r="H236" s="20">
        <f>H237+H277</f>
        <v>67.5</v>
      </c>
      <c r="I236" s="20">
        <f>I237+I277</f>
        <v>82488.400000000009</v>
      </c>
      <c r="J236" s="20">
        <f>J237+J277</f>
        <v>61691.4</v>
      </c>
      <c r="K236" s="20">
        <f>K237+K277</f>
        <v>61755.9</v>
      </c>
      <c r="L236" s="5"/>
      <c r="M236" s="5"/>
      <c r="N236" s="5"/>
    </row>
    <row r="237" spans="1:14" ht="16.5" x14ac:dyDescent="0.2">
      <c r="A237" s="56" t="s">
        <v>21</v>
      </c>
      <c r="B237" s="82">
        <v>956</v>
      </c>
      <c r="C237" s="83">
        <v>8</v>
      </c>
      <c r="D237" s="83">
        <v>1</v>
      </c>
      <c r="E237" s="84"/>
      <c r="F237" s="82"/>
      <c r="G237" s="32">
        <f t="shared" ref="G237:K237" si="122">G238</f>
        <v>62701.700000000004</v>
      </c>
      <c r="H237" s="32">
        <f t="shared" si="122"/>
        <v>0</v>
      </c>
      <c r="I237" s="32">
        <f t="shared" si="122"/>
        <v>62701.700000000004</v>
      </c>
      <c r="J237" s="32">
        <f t="shared" si="122"/>
        <v>46615.4</v>
      </c>
      <c r="K237" s="32">
        <f t="shared" si="122"/>
        <v>46665.8</v>
      </c>
      <c r="L237" s="5"/>
      <c r="M237" s="5"/>
      <c r="N237" s="5"/>
    </row>
    <row r="238" spans="1:14" ht="16.5" x14ac:dyDescent="0.2">
      <c r="A238" s="33" t="s">
        <v>158</v>
      </c>
      <c r="B238" s="34" t="s">
        <v>50</v>
      </c>
      <c r="C238" s="29">
        <v>8</v>
      </c>
      <c r="D238" s="29">
        <v>1</v>
      </c>
      <c r="E238" s="34" t="s">
        <v>93</v>
      </c>
      <c r="F238" s="34"/>
      <c r="G238" s="44">
        <f>G239+G253+G262+G267+G272+G248</f>
        <v>62701.700000000004</v>
      </c>
      <c r="H238" s="44">
        <f t="shared" ref="H238:K238" si="123">H239+H253+H262+H267+H272+H248</f>
        <v>0</v>
      </c>
      <c r="I238" s="44">
        <f t="shared" si="123"/>
        <v>62701.700000000004</v>
      </c>
      <c r="J238" s="44">
        <f t="shared" si="123"/>
        <v>46615.4</v>
      </c>
      <c r="K238" s="44">
        <f t="shared" si="123"/>
        <v>46665.8</v>
      </c>
      <c r="L238" s="5"/>
      <c r="M238" s="5"/>
      <c r="N238" s="5"/>
    </row>
    <row r="239" spans="1:14" ht="33" x14ac:dyDescent="0.2">
      <c r="A239" s="85" t="s">
        <v>171</v>
      </c>
      <c r="B239" s="28" t="s">
        <v>50</v>
      </c>
      <c r="C239" s="29">
        <v>8</v>
      </c>
      <c r="D239" s="29">
        <v>1</v>
      </c>
      <c r="E239" s="28" t="s">
        <v>94</v>
      </c>
      <c r="F239" s="34"/>
      <c r="G239" s="44">
        <f t="shared" ref="G239:H239" si="124">G240+G244</f>
        <v>21812.9</v>
      </c>
      <c r="H239" s="44">
        <f t="shared" si="124"/>
        <v>-195.3</v>
      </c>
      <c r="I239" s="44">
        <f>I240+I244</f>
        <v>21617.599999999999</v>
      </c>
      <c r="J239" s="44">
        <f>J240+J244</f>
        <v>18341.400000000001</v>
      </c>
      <c r="K239" s="44">
        <f t="shared" ref="K239" si="125">K240+K244</f>
        <v>18352.400000000001</v>
      </c>
      <c r="L239" s="5"/>
      <c r="M239" s="5"/>
      <c r="N239" s="5"/>
    </row>
    <row r="240" spans="1:14" ht="33" x14ac:dyDescent="0.2">
      <c r="A240" s="85" t="s">
        <v>171</v>
      </c>
      <c r="B240" s="28" t="s">
        <v>50</v>
      </c>
      <c r="C240" s="29">
        <v>8</v>
      </c>
      <c r="D240" s="29">
        <v>1</v>
      </c>
      <c r="E240" s="28" t="s">
        <v>172</v>
      </c>
      <c r="F240" s="34"/>
      <c r="G240" s="44">
        <f t="shared" ref="G240:K240" si="126">G241</f>
        <v>10645</v>
      </c>
      <c r="H240" s="44">
        <f t="shared" si="126"/>
        <v>-195.3</v>
      </c>
      <c r="I240" s="44">
        <f t="shared" si="126"/>
        <v>10449.700000000001</v>
      </c>
      <c r="J240" s="44">
        <f t="shared" si="126"/>
        <v>9987.9</v>
      </c>
      <c r="K240" s="44">
        <f t="shared" si="126"/>
        <v>9998.9</v>
      </c>
      <c r="L240" s="5"/>
      <c r="M240" s="5"/>
      <c r="N240" s="5"/>
    </row>
    <row r="241" spans="1:17" ht="33" x14ac:dyDescent="0.2">
      <c r="A241" s="67" t="s">
        <v>52</v>
      </c>
      <c r="B241" s="75" t="s">
        <v>50</v>
      </c>
      <c r="C241" s="29">
        <v>8</v>
      </c>
      <c r="D241" s="29">
        <v>1</v>
      </c>
      <c r="E241" s="75" t="s">
        <v>172</v>
      </c>
      <c r="F241" s="34" t="s">
        <v>53</v>
      </c>
      <c r="G241" s="44">
        <f t="shared" ref="G241:H241" si="127">G243</f>
        <v>10645</v>
      </c>
      <c r="H241" s="44">
        <f t="shared" si="127"/>
        <v>-195.3</v>
      </c>
      <c r="I241" s="44">
        <f t="shared" ref="I241:K241" si="128">I243</f>
        <v>10449.700000000001</v>
      </c>
      <c r="J241" s="44">
        <f t="shared" si="128"/>
        <v>9987.9</v>
      </c>
      <c r="K241" s="44">
        <f t="shared" si="128"/>
        <v>9998.9</v>
      </c>
      <c r="L241" s="5"/>
      <c r="M241" s="5"/>
      <c r="N241" s="5"/>
      <c r="P241" s="5"/>
    </row>
    <row r="242" spans="1:17" ht="16.5" x14ac:dyDescent="0.2">
      <c r="A242" s="67" t="s">
        <v>54</v>
      </c>
      <c r="B242" s="75" t="s">
        <v>50</v>
      </c>
      <c r="C242" s="29">
        <v>8</v>
      </c>
      <c r="D242" s="29">
        <v>1</v>
      </c>
      <c r="E242" s="28" t="s">
        <v>172</v>
      </c>
      <c r="F242" s="34" t="s">
        <v>55</v>
      </c>
      <c r="G242" s="44">
        <f t="shared" ref="G242:K242" si="129">G243</f>
        <v>10645</v>
      </c>
      <c r="H242" s="44">
        <f t="shared" si="129"/>
        <v>-195.3</v>
      </c>
      <c r="I242" s="44">
        <f t="shared" si="129"/>
        <v>10449.700000000001</v>
      </c>
      <c r="J242" s="44">
        <f t="shared" si="129"/>
        <v>9987.9</v>
      </c>
      <c r="K242" s="44">
        <f t="shared" si="129"/>
        <v>9998.9</v>
      </c>
      <c r="L242" s="5"/>
      <c r="M242" s="5"/>
      <c r="N242" s="5"/>
      <c r="P242" s="5"/>
    </row>
    <row r="243" spans="1:17" ht="66" x14ac:dyDescent="0.2">
      <c r="A243" s="86" t="s">
        <v>65</v>
      </c>
      <c r="B243" s="39" t="s">
        <v>50</v>
      </c>
      <c r="C243" s="87">
        <v>8</v>
      </c>
      <c r="D243" s="87">
        <v>1</v>
      </c>
      <c r="E243" s="87" t="s">
        <v>172</v>
      </c>
      <c r="F243" s="39" t="s">
        <v>34</v>
      </c>
      <c r="G243" s="50">
        <v>10645</v>
      </c>
      <c r="H243" s="114">
        <v>-195.3</v>
      </c>
      <c r="I243" s="50">
        <f>G243+H243</f>
        <v>10449.700000000001</v>
      </c>
      <c r="J243" s="50">
        <f>9996.1-8.2</f>
        <v>9987.9</v>
      </c>
      <c r="K243" s="50">
        <f>10007.1-8.2</f>
        <v>9998.9</v>
      </c>
      <c r="L243" s="5"/>
      <c r="M243" s="5"/>
      <c r="N243" s="5"/>
    </row>
    <row r="244" spans="1:17" ht="66" x14ac:dyDescent="0.2">
      <c r="A244" s="88" t="s">
        <v>128</v>
      </c>
      <c r="B244" s="34" t="s">
        <v>50</v>
      </c>
      <c r="C244" s="29">
        <v>8</v>
      </c>
      <c r="D244" s="29">
        <v>1</v>
      </c>
      <c r="E244" s="34" t="s">
        <v>122</v>
      </c>
      <c r="F244" s="34"/>
      <c r="G244" s="44">
        <f t="shared" ref="G244:H244" si="130">G245</f>
        <v>11167.9</v>
      </c>
      <c r="H244" s="44">
        <f t="shared" si="130"/>
        <v>0</v>
      </c>
      <c r="I244" s="44">
        <f>I245</f>
        <v>11167.9</v>
      </c>
      <c r="J244" s="44">
        <f>J245</f>
        <v>8353.5</v>
      </c>
      <c r="K244" s="44">
        <f>K245</f>
        <v>8353.5</v>
      </c>
      <c r="L244" s="5"/>
      <c r="M244" s="5"/>
      <c r="N244" s="5"/>
      <c r="O244" s="5"/>
      <c r="P244" s="5"/>
      <c r="Q244" s="5"/>
    </row>
    <row r="245" spans="1:17" ht="33" x14ac:dyDescent="0.2">
      <c r="A245" s="67" t="s">
        <v>52</v>
      </c>
      <c r="B245" s="75" t="s">
        <v>50</v>
      </c>
      <c r="C245" s="29">
        <v>8</v>
      </c>
      <c r="D245" s="29">
        <v>1</v>
      </c>
      <c r="E245" s="34" t="s">
        <v>122</v>
      </c>
      <c r="F245" s="34" t="s">
        <v>53</v>
      </c>
      <c r="G245" s="44">
        <f t="shared" ref="G245:H245" si="131">G247</f>
        <v>11167.9</v>
      </c>
      <c r="H245" s="44">
        <f t="shared" si="131"/>
        <v>0</v>
      </c>
      <c r="I245" s="44">
        <f>I247</f>
        <v>11167.9</v>
      </c>
      <c r="J245" s="44">
        <f>J247</f>
        <v>8353.5</v>
      </c>
      <c r="K245" s="44">
        <f>K247</f>
        <v>8353.5</v>
      </c>
      <c r="L245" s="5"/>
      <c r="M245" s="5"/>
      <c r="N245" s="5"/>
    </row>
    <row r="246" spans="1:17" ht="16.5" x14ac:dyDescent="0.2">
      <c r="A246" s="67" t="s">
        <v>54</v>
      </c>
      <c r="B246" s="75" t="s">
        <v>50</v>
      </c>
      <c r="C246" s="29">
        <v>8</v>
      </c>
      <c r="D246" s="29">
        <v>1</v>
      </c>
      <c r="E246" s="34" t="s">
        <v>122</v>
      </c>
      <c r="F246" s="34" t="s">
        <v>55</v>
      </c>
      <c r="G246" s="44">
        <f t="shared" ref="G246:H246" si="132">G247</f>
        <v>11167.9</v>
      </c>
      <c r="H246" s="44">
        <f t="shared" si="132"/>
        <v>0</v>
      </c>
      <c r="I246" s="44">
        <f>I247</f>
        <v>11167.9</v>
      </c>
      <c r="J246" s="44">
        <f>J247</f>
        <v>8353.5</v>
      </c>
      <c r="K246" s="44">
        <f>K247</f>
        <v>8353.5</v>
      </c>
      <c r="L246" s="5"/>
      <c r="M246" s="5"/>
      <c r="N246" s="5"/>
    </row>
    <row r="247" spans="1:17" ht="66" x14ac:dyDescent="0.2">
      <c r="A247" s="86" t="s">
        <v>65</v>
      </c>
      <c r="B247" s="39" t="s">
        <v>50</v>
      </c>
      <c r="C247" s="87">
        <v>8</v>
      </c>
      <c r="D247" s="87">
        <v>1</v>
      </c>
      <c r="E247" s="87" t="s">
        <v>122</v>
      </c>
      <c r="F247" s="39" t="s">
        <v>34</v>
      </c>
      <c r="G247" s="50">
        <v>11167.9</v>
      </c>
      <c r="H247" s="114">
        <v>0</v>
      </c>
      <c r="I247" s="50">
        <f>G247+H247</f>
        <v>11167.9</v>
      </c>
      <c r="J247" s="50">
        <f>7532.5+821</f>
        <v>8353.5</v>
      </c>
      <c r="K247" s="50">
        <f>7532.5+821</f>
        <v>8353.5</v>
      </c>
      <c r="L247" s="5"/>
      <c r="M247" s="5"/>
      <c r="N247" s="5"/>
    </row>
    <row r="248" spans="1:17" ht="33" x14ac:dyDescent="0.2">
      <c r="A248" s="33" t="s">
        <v>220</v>
      </c>
      <c r="B248" s="75" t="s">
        <v>50</v>
      </c>
      <c r="C248" s="29">
        <v>8</v>
      </c>
      <c r="D248" s="29">
        <v>1</v>
      </c>
      <c r="E248" s="34" t="s">
        <v>218</v>
      </c>
      <c r="F248" s="34"/>
      <c r="G248" s="44">
        <f t="shared" ref="G248:K251" si="133">G249</f>
        <v>289.60000000000002</v>
      </c>
      <c r="H248" s="44">
        <f t="shared" si="133"/>
        <v>0</v>
      </c>
      <c r="I248" s="44">
        <f t="shared" si="133"/>
        <v>289.60000000000002</v>
      </c>
      <c r="J248" s="44">
        <f t="shared" si="133"/>
        <v>0</v>
      </c>
      <c r="K248" s="44">
        <f t="shared" si="133"/>
        <v>0</v>
      </c>
      <c r="L248" s="5"/>
      <c r="M248" s="5"/>
      <c r="N248" s="5"/>
    </row>
    <row r="249" spans="1:17" ht="33" x14ac:dyDescent="0.2">
      <c r="A249" s="33" t="s">
        <v>220</v>
      </c>
      <c r="B249" s="75" t="s">
        <v>50</v>
      </c>
      <c r="C249" s="29">
        <v>8</v>
      </c>
      <c r="D249" s="29">
        <v>1</v>
      </c>
      <c r="E249" s="34" t="s">
        <v>219</v>
      </c>
      <c r="F249" s="34"/>
      <c r="G249" s="44">
        <f t="shared" si="133"/>
        <v>289.60000000000002</v>
      </c>
      <c r="H249" s="44">
        <f t="shared" si="133"/>
        <v>0</v>
      </c>
      <c r="I249" s="44">
        <f t="shared" si="133"/>
        <v>289.60000000000002</v>
      </c>
      <c r="J249" s="44">
        <f t="shared" si="133"/>
        <v>0</v>
      </c>
      <c r="K249" s="44">
        <f t="shared" si="133"/>
        <v>0</v>
      </c>
      <c r="L249" s="5"/>
      <c r="M249" s="5"/>
      <c r="N249" s="5"/>
    </row>
    <row r="250" spans="1:17" ht="33" x14ac:dyDescent="0.2">
      <c r="A250" s="67" t="s">
        <v>52</v>
      </c>
      <c r="B250" s="75" t="s">
        <v>50</v>
      </c>
      <c r="C250" s="29">
        <v>8</v>
      </c>
      <c r="D250" s="29">
        <v>1</v>
      </c>
      <c r="E250" s="34" t="s">
        <v>219</v>
      </c>
      <c r="F250" s="34" t="s">
        <v>53</v>
      </c>
      <c r="G250" s="44">
        <f t="shared" si="133"/>
        <v>289.60000000000002</v>
      </c>
      <c r="H250" s="44">
        <f t="shared" si="133"/>
        <v>0</v>
      </c>
      <c r="I250" s="44">
        <f t="shared" si="133"/>
        <v>289.60000000000002</v>
      </c>
      <c r="J250" s="44">
        <f t="shared" si="133"/>
        <v>0</v>
      </c>
      <c r="K250" s="44">
        <f t="shared" si="133"/>
        <v>0</v>
      </c>
      <c r="L250" s="5"/>
      <c r="M250" s="5"/>
      <c r="N250" s="5"/>
    </row>
    <row r="251" spans="1:17" ht="16.5" x14ac:dyDescent="0.2">
      <c r="A251" s="67" t="s">
        <v>54</v>
      </c>
      <c r="B251" s="75" t="s">
        <v>50</v>
      </c>
      <c r="C251" s="29">
        <v>8</v>
      </c>
      <c r="D251" s="29">
        <v>1</v>
      </c>
      <c r="E251" s="34" t="s">
        <v>219</v>
      </c>
      <c r="F251" s="34" t="s">
        <v>55</v>
      </c>
      <c r="G251" s="44">
        <f t="shared" si="133"/>
        <v>289.60000000000002</v>
      </c>
      <c r="H251" s="44">
        <f t="shared" si="133"/>
        <v>0</v>
      </c>
      <c r="I251" s="44">
        <f t="shared" si="133"/>
        <v>289.60000000000002</v>
      </c>
      <c r="J251" s="44">
        <f t="shared" si="133"/>
        <v>0</v>
      </c>
      <c r="K251" s="44">
        <f t="shared" si="133"/>
        <v>0</v>
      </c>
      <c r="L251" s="5"/>
      <c r="M251" s="5"/>
      <c r="N251" s="5"/>
    </row>
    <row r="252" spans="1:17" ht="16.5" x14ac:dyDescent="0.2">
      <c r="A252" s="86" t="s">
        <v>124</v>
      </c>
      <c r="B252" s="39" t="s">
        <v>50</v>
      </c>
      <c r="C252" s="87">
        <v>8</v>
      </c>
      <c r="D252" s="87">
        <v>1</v>
      </c>
      <c r="E252" s="87" t="s">
        <v>219</v>
      </c>
      <c r="F252" s="39" t="s">
        <v>125</v>
      </c>
      <c r="G252" s="50">
        <v>289.60000000000002</v>
      </c>
      <c r="H252" s="114">
        <v>0</v>
      </c>
      <c r="I252" s="50">
        <f>G252+H252</f>
        <v>289.60000000000002</v>
      </c>
      <c r="J252" s="50">
        <v>0</v>
      </c>
      <c r="K252" s="50">
        <v>0</v>
      </c>
      <c r="L252" s="5"/>
      <c r="M252" s="5"/>
      <c r="N252" s="5"/>
    </row>
    <row r="253" spans="1:17" ht="33" x14ac:dyDescent="0.2">
      <c r="A253" s="89" t="s">
        <v>69</v>
      </c>
      <c r="B253" s="75" t="s">
        <v>50</v>
      </c>
      <c r="C253" s="29">
        <v>8</v>
      </c>
      <c r="D253" s="29">
        <v>1</v>
      </c>
      <c r="E253" s="75" t="s">
        <v>95</v>
      </c>
      <c r="F253" s="34"/>
      <c r="G253" s="44">
        <f t="shared" ref="G253:H253" si="134">G254+G258</f>
        <v>32686</v>
      </c>
      <c r="H253" s="44">
        <f t="shared" si="134"/>
        <v>195.3</v>
      </c>
      <c r="I253" s="44">
        <f t="shared" ref="I253:K253" si="135">I254+I258</f>
        <v>32881.300000000003</v>
      </c>
      <c r="J253" s="44">
        <f t="shared" si="135"/>
        <v>28274</v>
      </c>
      <c r="K253" s="44">
        <f t="shared" si="135"/>
        <v>28313.4</v>
      </c>
      <c r="L253" s="5"/>
      <c r="M253" s="5"/>
      <c r="N253" s="5"/>
    </row>
    <row r="254" spans="1:17" ht="33" x14ac:dyDescent="0.2">
      <c r="A254" s="89" t="s">
        <v>69</v>
      </c>
      <c r="B254" s="75" t="s">
        <v>50</v>
      </c>
      <c r="C254" s="29">
        <v>8</v>
      </c>
      <c r="D254" s="29">
        <v>1</v>
      </c>
      <c r="E254" s="75" t="s">
        <v>174</v>
      </c>
      <c r="F254" s="34"/>
      <c r="G254" s="44">
        <f t="shared" ref="G254:K256" si="136">G255</f>
        <v>17516.3</v>
      </c>
      <c r="H254" s="44">
        <f t="shared" si="136"/>
        <v>195.3</v>
      </c>
      <c r="I254" s="44">
        <f t="shared" si="136"/>
        <v>17711.599999999999</v>
      </c>
      <c r="J254" s="44">
        <f t="shared" si="136"/>
        <v>16787.8</v>
      </c>
      <c r="K254" s="44">
        <f t="shared" si="136"/>
        <v>16827.2</v>
      </c>
      <c r="L254" s="5"/>
      <c r="M254" s="5"/>
      <c r="N254" s="5"/>
      <c r="O254" s="5"/>
      <c r="P254" s="5"/>
    </row>
    <row r="255" spans="1:17" ht="33" x14ac:dyDescent="0.2">
      <c r="A255" s="67" t="s">
        <v>52</v>
      </c>
      <c r="B255" s="75" t="s">
        <v>50</v>
      </c>
      <c r="C255" s="29">
        <v>8</v>
      </c>
      <c r="D255" s="29">
        <v>1</v>
      </c>
      <c r="E255" s="75" t="s">
        <v>174</v>
      </c>
      <c r="F255" s="34" t="s">
        <v>53</v>
      </c>
      <c r="G255" s="44">
        <f t="shared" si="136"/>
        <v>17516.3</v>
      </c>
      <c r="H255" s="44">
        <f t="shared" si="136"/>
        <v>195.3</v>
      </c>
      <c r="I255" s="44">
        <f t="shared" si="136"/>
        <v>17711.599999999999</v>
      </c>
      <c r="J255" s="44">
        <f t="shared" si="136"/>
        <v>16787.8</v>
      </c>
      <c r="K255" s="44">
        <f t="shared" si="136"/>
        <v>16827.2</v>
      </c>
      <c r="L255" s="5"/>
      <c r="M255" s="5"/>
      <c r="N255" s="5"/>
    </row>
    <row r="256" spans="1:17" ht="16.5" x14ac:dyDescent="0.2">
      <c r="A256" s="67" t="s">
        <v>54</v>
      </c>
      <c r="B256" s="75" t="s">
        <v>50</v>
      </c>
      <c r="C256" s="29">
        <v>8</v>
      </c>
      <c r="D256" s="29">
        <v>1</v>
      </c>
      <c r="E256" s="75" t="s">
        <v>174</v>
      </c>
      <c r="F256" s="34" t="s">
        <v>55</v>
      </c>
      <c r="G256" s="44">
        <f t="shared" si="136"/>
        <v>17516.3</v>
      </c>
      <c r="H256" s="44">
        <f t="shared" si="136"/>
        <v>195.3</v>
      </c>
      <c r="I256" s="44">
        <f t="shared" si="136"/>
        <v>17711.599999999999</v>
      </c>
      <c r="J256" s="44">
        <f t="shared" si="136"/>
        <v>16787.8</v>
      </c>
      <c r="K256" s="44">
        <f t="shared" si="136"/>
        <v>16827.2</v>
      </c>
      <c r="L256" s="5"/>
      <c r="M256" s="5"/>
      <c r="N256" s="5"/>
    </row>
    <row r="257" spans="1:14" ht="66" x14ac:dyDescent="0.2">
      <c r="A257" s="86" t="s">
        <v>65</v>
      </c>
      <c r="B257" s="39" t="s">
        <v>50</v>
      </c>
      <c r="C257" s="87">
        <v>8</v>
      </c>
      <c r="D257" s="87">
        <v>1</v>
      </c>
      <c r="E257" s="90" t="s">
        <v>174</v>
      </c>
      <c r="F257" s="39" t="s">
        <v>34</v>
      </c>
      <c r="G257" s="50">
        <v>17516.3</v>
      </c>
      <c r="H257" s="114">
        <v>195.3</v>
      </c>
      <c r="I257" s="50">
        <f>G257+H257</f>
        <v>17711.599999999999</v>
      </c>
      <c r="J257" s="50">
        <f>16799.1-11.3</f>
        <v>16787.8</v>
      </c>
      <c r="K257" s="50">
        <f>16838.5-11.3</f>
        <v>16827.2</v>
      </c>
      <c r="L257" s="12"/>
      <c r="M257" s="5"/>
      <c r="N257" s="5"/>
    </row>
    <row r="258" spans="1:14" ht="66" x14ac:dyDescent="0.2">
      <c r="A258" s="88" t="s">
        <v>128</v>
      </c>
      <c r="B258" s="34" t="s">
        <v>50</v>
      </c>
      <c r="C258" s="29">
        <v>8</v>
      </c>
      <c r="D258" s="29">
        <v>1</v>
      </c>
      <c r="E258" s="34" t="s">
        <v>123</v>
      </c>
      <c r="F258" s="34"/>
      <c r="G258" s="44">
        <f t="shared" ref="G258:H258" si="137">G259</f>
        <v>15169.7</v>
      </c>
      <c r="H258" s="44">
        <f t="shared" si="137"/>
        <v>0</v>
      </c>
      <c r="I258" s="44">
        <f>I259</f>
        <v>15169.7</v>
      </c>
      <c r="J258" s="44">
        <f>J259</f>
        <v>11486.199999999999</v>
      </c>
      <c r="K258" s="44">
        <f>K259</f>
        <v>11486.199999999999</v>
      </c>
      <c r="L258" s="5"/>
      <c r="M258" s="5"/>
      <c r="N258" s="5"/>
    </row>
    <row r="259" spans="1:14" ht="33" x14ac:dyDescent="0.2">
      <c r="A259" s="67" t="s">
        <v>52</v>
      </c>
      <c r="B259" s="75" t="s">
        <v>50</v>
      </c>
      <c r="C259" s="29">
        <v>8</v>
      </c>
      <c r="D259" s="29">
        <v>1</v>
      </c>
      <c r="E259" s="34" t="s">
        <v>123</v>
      </c>
      <c r="F259" s="34" t="s">
        <v>53</v>
      </c>
      <c r="G259" s="44">
        <f t="shared" ref="G259:H259" si="138">G261</f>
        <v>15169.7</v>
      </c>
      <c r="H259" s="44">
        <f t="shared" si="138"/>
        <v>0</v>
      </c>
      <c r="I259" s="44">
        <f>I261</f>
        <v>15169.7</v>
      </c>
      <c r="J259" s="44">
        <f>J261</f>
        <v>11486.199999999999</v>
      </c>
      <c r="K259" s="44">
        <f>K261</f>
        <v>11486.199999999999</v>
      </c>
      <c r="L259" s="5"/>
      <c r="M259" s="5"/>
      <c r="N259" s="5"/>
    </row>
    <row r="260" spans="1:14" ht="16.5" x14ac:dyDescent="0.2">
      <c r="A260" s="67" t="s">
        <v>54</v>
      </c>
      <c r="B260" s="75" t="s">
        <v>50</v>
      </c>
      <c r="C260" s="29">
        <v>8</v>
      </c>
      <c r="D260" s="29">
        <v>1</v>
      </c>
      <c r="E260" s="34" t="s">
        <v>123</v>
      </c>
      <c r="F260" s="34" t="s">
        <v>55</v>
      </c>
      <c r="G260" s="44">
        <f t="shared" ref="G260:H260" si="139">G261</f>
        <v>15169.7</v>
      </c>
      <c r="H260" s="44">
        <f t="shared" si="139"/>
        <v>0</v>
      </c>
      <c r="I260" s="44">
        <f>I261</f>
        <v>15169.7</v>
      </c>
      <c r="J260" s="44">
        <f>J261</f>
        <v>11486.199999999999</v>
      </c>
      <c r="K260" s="44">
        <f>K261</f>
        <v>11486.199999999999</v>
      </c>
      <c r="L260" s="5"/>
      <c r="M260" s="5"/>
      <c r="N260" s="5"/>
    </row>
    <row r="261" spans="1:14" ht="66" x14ac:dyDescent="0.2">
      <c r="A261" s="86" t="s">
        <v>65</v>
      </c>
      <c r="B261" s="39" t="s">
        <v>50</v>
      </c>
      <c r="C261" s="87">
        <v>8</v>
      </c>
      <c r="D261" s="87">
        <v>1</v>
      </c>
      <c r="E261" s="87" t="s">
        <v>123</v>
      </c>
      <c r="F261" s="39" t="s">
        <v>34</v>
      </c>
      <c r="G261" s="50">
        <v>15169.7</v>
      </c>
      <c r="H261" s="114">
        <v>0</v>
      </c>
      <c r="I261" s="50">
        <f>G261+H261</f>
        <v>15169.7</v>
      </c>
      <c r="J261" s="50">
        <f>10357.3+1128.9</f>
        <v>11486.199999999999</v>
      </c>
      <c r="K261" s="50">
        <f>10357.3+1128.9</f>
        <v>11486.199999999999</v>
      </c>
      <c r="L261" s="5"/>
      <c r="M261" s="5"/>
      <c r="N261" s="5"/>
    </row>
    <row r="262" spans="1:14" ht="33" x14ac:dyDescent="0.2">
      <c r="A262" s="33" t="s">
        <v>182</v>
      </c>
      <c r="B262" s="34" t="s">
        <v>50</v>
      </c>
      <c r="C262" s="29">
        <v>8</v>
      </c>
      <c r="D262" s="29">
        <v>1</v>
      </c>
      <c r="E262" s="29" t="s">
        <v>183</v>
      </c>
      <c r="F262" s="34"/>
      <c r="G262" s="44">
        <f t="shared" ref="G262:K262" si="140">G263</f>
        <v>850</v>
      </c>
      <c r="H262" s="44">
        <f t="shared" si="140"/>
        <v>0</v>
      </c>
      <c r="I262" s="44">
        <f t="shared" si="140"/>
        <v>850</v>
      </c>
      <c r="J262" s="44">
        <f t="shared" si="140"/>
        <v>0</v>
      </c>
      <c r="K262" s="44">
        <f t="shared" si="140"/>
        <v>0</v>
      </c>
      <c r="L262" s="5"/>
      <c r="M262" s="5"/>
      <c r="N262" s="5"/>
    </row>
    <row r="263" spans="1:14" ht="33" x14ac:dyDescent="0.2">
      <c r="A263" s="33" t="s">
        <v>182</v>
      </c>
      <c r="B263" s="34" t="s">
        <v>50</v>
      </c>
      <c r="C263" s="29">
        <v>8</v>
      </c>
      <c r="D263" s="29">
        <v>1</v>
      </c>
      <c r="E263" s="29" t="s">
        <v>184</v>
      </c>
      <c r="F263" s="34"/>
      <c r="G263" s="44">
        <f t="shared" ref="G263:K263" si="141">G264</f>
        <v>850</v>
      </c>
      <c r="H263" s="44">
        <f t="shared" si="141"/>
        <v>0</v>
      </c>
      <c r="I263" s="44">
        <f t="shared" si="141"/>
        <v>850</v>
      </c>
      <c r="J263" s="44">
        <f t="shared" si="141"/>
        <v>0</v>
      </c>
      <c r="K263" s="44">
        <f t="shared" si="141"/>
        <v>0</v>
      </c>
      <c r="L263" s="5"/>
      <c r="M263" s="5"/>
      <c r="N263" s="5"/>
    </row>
    <row r="264" spans="1:14" ht="33" x14ac:dyDescent="0.2">
      <c r="A264" s="67" t="s">
        <v>52</v>
      </c>
      <c r="B264" s="34" t="s">
        <v>50</v>
      </c>
      <c r="C264" s="29">
        <v>8</v>
      </c>
      <c r="D264" s="29">
        <v>1</v>
      </c>
      <c r="E264" s="29" t="s">
        <v>184</v>
      </c>
      <c r="F264" s="34" t="s">
        <v>53</v>
      </c>
      <c r="G264" s="44">
        <f t="shared" ref="G264:K264" si="142">G265</f>
        <v>850</v>
      </c>
      <c r="H264" s="44">
        <f t="shared" si="142"/>
        <v>0</v>
      </c>
      <c r="I264" s="44">
        <f t="shared" si="142"/>
        <v>850</v>
      </c>
      <c r="J264" s="44">
        <f t="shared" si="142"/>
        <v>0</v>
      </c>
      <c r="K264" s="44">
        <f t="shared" si="142"/>
        <v>0</v>
      </c>
      <c r="L264" s="5"/>
      <c r="M264" s="5"/>
      <c r="N264" s="5"/>
    </row>
    <row r="265" spans="1:14" ht="16.5" x14ac:dyDescent="0.2">
      <c r="A265" s="67" t="s">
        <v>54</v>
      </c>
      <c r="B265" s="34" t="s">
        <v>50</v>
      </c>
      <c r="C265" s="29">
        <v>8</v>
      </c>
      <c r="D265" s="29">
        <v>1</v>
      </c>
      <c r="E265" s="29" t="s">
        <v>184</v>
      </c>
      <c r="F265" s="34" t="s">
        <v>55</v>
      </c>
      <c r="G265" s="44">
        <f t="shared" ref="G265:K265" si="143">G266</f>
        <v>850</v>
      </c>
      <c r="H265" s="44">
        <f t="shared" si="143"/>
        <v>0</v>
      </c>
      <c r="I265" s="44">
        <f t="shared" si="143"/>
        <v>850</v>
      </c>
      <c r="J265" s="44">
        <f t="shared" si="143"/>
        <v>0</v>
      </c>
      <c r="K265" s="44">
        <f t="shared" si="143"/>
        <v>0</v>
      </c>
      <c r="L265" s="5"/>
      <c r="M265" s="5"/>
      <c r="N265" s="5"/>
    </row>
    <row r="266" spans="1:14" ht="16.5" x14ac:dyDescent="0.2">
      <c r="A266" s="86" t="s">
        <v>124</v>
      </c>
      <c r="B266" s="39" t="s">
        <v>50</v>
      </c>
      <c r="C266" s="87">
        <v>8</v>
      </c>
      <c r="D266" s="87">
        <v>1</v>
      </c>
      <c r="E266" s="87" t="s">
        <v>184</v>
      </c>
      <c r="F266" s="39" t="s">
        <v>125</v>
      </c>
      <c r="G266" s="50">
        <v>850</v>
      </c>
      <c r="H266" s="114"/>
      <c r="I266" s="50">
        <f>G266+H266</f>
        <v>850</v>
      </c>
      <c r="J266" s="50">
        <v>0</v>
      </c>
      <c r="K266" s="50">
        <v>0</v>
      </c>
      <c r="L266" s="5"/>
      <c r="M266" s="5"/>
      <c r="N266" s="5"/>
    </row>
    <row r="267" spans="1:14" ht="49.5" x14ac:dyDescent="0.2">
      <c r="A267" s="33" t="s">
        <v>191</v>
      </c>
      <c r="B267" s="34" t="s">
        <v>50</v>
      </c>
      <c r="C267" s="29">
        <v>8</v>
      </c>
      <c r="D267" s="29">
        <v>1</v>
      </c>
      <c r="E267" s="29" t="s">
        <v>189</v>
      </c>
      <c r="F267" s="34"/>
      <c r="G267" s="44">
        <f t="shared" ref="G267:K270" si="144">G268</f>
        <v>100</v>
      </c>
      <c r="H267" s="44">
        <f t="shared" si="144"/>
        <v>0</v>
      </c>
      <c r="I267" s="44">
        <f t="shared" si="144"/>
        <v>100</v>
      </c>
      <c r="J267" s="44">
        <f t="shared" si="144"/>
        <v>0</v>
      </c>
      <c r="K267" s="44">
        <f t="shared" si="144"/>
        <v>0</v>
      </c>
      <c r="L267" s="5"/>
      <c r="M267" s="5"/>
      <c r="N267" s="5"/>
    </row>
    <row r="268" spans="1:14" ht="49.5" x14ac:dyDescent="0.2">
      <c r="A268" s="33" t="s">
        <v>191</v>
      </c>
      <c r="B268" s="34" t="s">
        <v>50</v>
      </c>
      <c r="C268" s="29">
        <v>8</v>
      </c>
      <c r="D268" s="29">
        <v>1</v>
      </c>
      <c r="E268" s="29" t="s">
        <v>190</v>
      </c>
      <c r="F268" s="34"/>
      <c r="G268" s="44">
        <f t="shared" si="144"/>
        <v>100</v>
      </c>
      <c r="H268" s="44">
        <f t="shared" si="144"/>
        <v>0</v>
      </c>
      <c r="I268" s="44">
        <f t="shared" si="144"/>
        <v>100</v>
      </c>
      <c r="J268" s="44">
        <f t="shared" si="144"/>
        <v>0</v>
      </c>
      <c r="K268" s="44">
        <f t="shared" si="144"/>
        <v>0</v>
      </c>
      <c r="L268" s="5"/>
      <c r="M268" s="5"/>
      <c r="N268" s="5"/>
    </row>
    <row r="269" spans="1:14" ht="33" x14ac:dyDescent="0.2">
      <c r="A269" s="67" t="s">
        <v>52</v>
      </c>
      <c r="B269" s="34" t="s">
        <v>50</v>
      </c>
      <c r="C269" s="29">
        <v>8</v>
      </c>
      <c r="D269" s="29">
        <v>1</v>
      </c>
      <c r="E269" s="29" t="s">
        <v>190</v>
      </c>
      <c r="F269" s="34" t="s">
        <v>53</v>
      </c>
      <c r="G269" s="44">
        <f t="shared" si="144"/>
        <v>100</v>
      </c>
      <c r="H269" s="44">
        <f t="shared" si="144"/>
        <v>0</v>
      </c>
      <c r="I269" s="44">
        <f t="shared" si="144"/>
        <v>100</v>
      </c>
      <c r="J269" s="44">
        <f t="shared" si="144"/>
        <v>0</v>
      </c>
      <c r="K269" s="44">
        <f t="shared" si="144"/>
        <v>0</v>
      </c>
      <c r="L269" s="5"/>
      <c r="M269" s="5"/>
      <c r="N269" s="5"/>
    </row>
    <row r="270" spans="1:14" ht="16.5" x14ac:dyDescent="0.2">
      <c r="A270" s="67" t="s">
        <v>54</v>
      </c>
      <c r="B270" s="34" t="s">
        <v>50</v>
      </c>
      <c r="C270" s="29">
        <v>8</v>
      </c>
      <c r="D270" s="29">
        <v>1</v>
      </c>
      <c r="E270" s="29" t="s">
        <v>190</v>
      </c>
      <c r="F270" s="34" t="s">
        <v>55</v>
      </c>
      <c r="G270" s="44">
        <f t="shared" si="144"/>
        <v>100</v>
      </c>
      <c r="H270" s="44">
        <f t="shared" si="144"/>
        <v>0</v>
      </c>
      <c r="I270" s="44">
        <f t="shared" si="144"/>
        <v>100</v>
      </c>
      <c r="J270" s="44">
        <f t="shared" si="144"/>
        <v>0</v>
      </c>
      <c r="K270" s="44">
        <f t="shared" si="144"/>
        <v>0</v>
      </c>
      <c r="L270" s="5"/>
      <c r="M270" s="5"/>
      <c r="N270" s="5"/>
    </row>
    <row r="271" spans="1:14" ht="16.5" x14ac:dyDescent="0.2">
      <c r="A271" s="86" t="s">
        <v>124</v>
      </c>
      <c r="B271" s="39" t="s">
        <v>50</v>
      </c>
      <c r="C271" s="87">
        <v>8</v>
      </c>
      <c r="D271" s="87">
        <v>1</v>
      </c>
      <c r="E271" s="87" t="s">
        <v>190</v>
      </c>
      <c r="F271" s="39" t="s">
        <v>125</v>
      </c>
      <c r="G271" s="50">
        <v>100</v>
      </c>
      <c r="H271" s="114"/>
      <c r="I271" s="50">
        <f>G271+H271</f>
        <v>100</v>
      </c>
      <c r="J271" s="50">
        <v>0</v>
      </c>
      <c r="K271" s="50">
        <v>0</v>
      </c>
      <c r="L271" s="5"/>
      <c r="M271" s="5"/>
      <c r="N271" s="5"/>
    </row>
    <row r="272" spans="1:14" ht="16.5" x14ac:dyDescent="0.2">
      <c r="A272" s="33" t="s">
        <v>192</v>
      </c>
      <c r="B272" s="75" t="s">
        <v>50</v>
      </c>
      <c r="C272" s="29">
        <v>8</v>
      </c>
      <c r="D272" s="29">
        <v>1</v>
      </c>
      <c r="E272" s="29" t="s">
        <v>193</v>
      </c>
      <c r="F272" s="34"/>
      <c r="G272" s="91">
        <f t="shared" ref="G272:H272" si="145">G273</f>
        <v>6963.2000000000007</v>
      </c>
      <c r="H272" s="91">
        <f t="shared" si="145"/>
        <v>0</v>
      </c>
      <c r="I272" s="91">
        <f>I273</f>
        <v>6963.2000000000007</v>
      </c>
      <c r="J272" s="91">
        <f>J273</f>
        <v>0</v>
      </c>
      <c r="K272" s="91">
        <f>K273</f>
        <v>0</v>
      </c>
      <c r="L272" s="5"/>
      <c r="M272" s="5"/>
      <c r="N272" s="5"/>
    </row>
    <row r="273" spans="1:14" ht="33" x14ac:dyDescent="0.2">
      <c r="A273" s="33" t="s">
        <v>126</v>
      </c>
      <c r="B273" s="75" t="s">
        <v>50</v>
      </c>
      <c r="C273" s="29">
        <v>8</v>
      </c>
      <c r="D273" s="29">
        <v>1</v>
      </c>
      <c r="E273" s="29" t="s">
        <v>198</v>
      </c>
      <c r="F273" s="34"/>
      <c r="G273" s="44">
        <f t="shared" ref="G273:I275" si="146">G274</f>
        <v>6963.2000000000007</v>
      </c>
      <c r="H273" s="44">
        <f t="shared" si="146"/>
        <v>0</v>
      </c>
      <c r="I273" s="44">
        <f t="shared" si="146"/>
        <v>6963.2000000000007</v>
      </c>
      <c r="J273" s="91">
        <f t="shared" ref="J273:K275" si="147">J274</f>
        <v>0</v>
      </c>
      <c r="K273" s="44">
        <f t="shared" si="147"/>
        <v>0</v>
      </c>
      <c r="L273" s="5"/>
      <c r="M273" s="5"/>
      <c r="N273" s="5"/>
    </row>
    <row r="274" spans="1:14" ht="33" x14ac:dyDescent="0.2">
      <c r="A274" s="67" t="s">
        <v>52</v>
      </c>
      <c r="B274" s="75" t="s">
        <v>50</v>
      </c>
      <c r="C274" s="29">
        <v>8</v>
      </c>
      <c r="D274" s="29">
        <v>1</v>
      </c>
      <c r="E274" s="29" t="s">
        <v>198</v>
      </c>
      <c r="F274" s="34" t="s">
        <v>53</v>
      </c>
      <c r="G274" s="44">
        <f t="shared" si="146"/>
        <v>6963.2000000000007</v>
      </c>
      <c r="H274" s="44">
        <f t="shared" si="146"/>
        <v>0</v>
      </c>
      <c r="I274" s="44">
        <f t="shared" si="146"/>
        <v>6963.2000000000007</v>
      </c>
      <c r="J274" s="91">
        <f t="shared" si="147"/>
        <v>0</v>
      </c>
      <c r="K274" s="44">
        <f t="shared" si="147"/>
        <v>0</v>
      </c>
      <c r="L274" s="5"/>
      <c r="M274" s="5"/>
      <c r="N274" s="5"/>
    </row>
    <row r="275" spans="1:14" ht="16.5" x14ac:dyDescent="0.2">
      <c r="A275" s="67" t="s">
        <v>54</v>
      </c>
      <c r="B275" s="75" t="s">
        <v>50</v>
      </c>
      <c r="C275" s="29">
        <v>8</v>
      </c>
      <c r="D275" s="29">
        <v>1</v>
      </c>
      <c r="E275" s="29" t="s">
        <v>198</v>
      </c>
      <c r="F275" s="34" t="s">
        <v>55</v>
      </c>
      <c r="G275" s="44">
        <f t="shared" si="146"/>
        <v>6963.2000000000007</v>
      </c>
      <c r="H275" s="44">
        <f t="shared" si="146"/>
        <v>0</v>
      </c>
      <c r="I275" s="44">
        <f t="shared" si="146"/>
        <v>6963.2000000000007</v>
      </c>
      <c r="J275" s="44">
        <f t="shared" si="147"/>
        <v>0</v>
      </c>
      <c r="K275" s="44">
        <f t="shared" si="147"/>
        <v>0</v>
      </c>
      <c r="L275" s="5"/>
      <c r="M275" s="5"/>
      <c r="N275" s="5"/>
    </row>
    <row r="276" spans="1:14" ht="16.5" x14ac:dyDescent="0.2">
      <c r="A276" s="86" t="s">
        <v>124</v>
      </c>
      <c r="B276" s="39" t="s">
        <v>50</v>
      </c>
      <c r="C276" s="87">
        <v>8</v>
      </c>
      <c r="D276" s="87">
        <v>1</v>
      </c>
      <c r="E276" s="92" t="s">
        <v>198</v>
      </c>
      <c r="F276" s="39" t="s">
        <v>125</v>
      </c>
      <c r="G276" s="50">
        <v>6963.2000000000007</v>
      </c>
      <c r="H276" s="114">
        <v>0</v>
      </c>
      <c r="I276" s="50">
        <f>G276+H276</f>
        <v>6963.2000000000007</v>
      </c>
      <c r="J276" s="93">
        <v>0</v>
      </c>
      <c r="K276" s="50">
        <v>0</v>
      </c>
      <c r="L276" s="5"/>
      <c r="M276" s="5"/>
      <c r="N276" s="5"/>
    </row>
    <row r="277" spans="1:14" ht="16.5" x14ac:dyDescent="0.2">
      <c r="A277" s="56" t="s">
        <v>76</v>
      </c>
      <c r="B277" s="82">
        <v>956</v>
      </c>
      <c r="C277" s="83">
        <v>8</v>
      </c>
      <c r="D277" s="83">
        <v>2</v>
      </c>
      <c r="E277" s="34"/>
      <c r="F277" s="82"/>
      <c r="G277" s="44">
        <f t="shared" ref="G277:H277" si="148">G278</f>
        <v>19719.2</v>
      </c>
      <c r="H277" s="44">
        <f t="shared" si="148"/>
        <v>67.5</v>
      </c>
      <c r="I277" s="44">
        <f>I278</f>
        <v>19786.7</v>
      </c>
      <c r="J277" s="44">
        <f t="shared" ref="J277:K277" si="149">J278</f>
        <v>15076</v>
      </c>
      <c r="K277" s="44">
        <f t="shared" si="149"/>
        <v>15090.099999999999</v>
      </c>
      <c r="L277" s="5"/>
      <c r="M277" s="5"/>
      <c r="N277" s="5"/>
    </row>
    <row r="278" spans="1:14" ht="16.5" x14ac:dyDescent="0.2">
      <c r="A278" s="33" t="s">
        <v>158</v>
      </c>
      <c r="B278" s="34" t="s">
        <v>50</v>
      </c>
      <c r="C278" s="29">
        <v>8</v>
      </c>
      <c r="D278" s="29">
        <v>2</v>
      </c>
      <c r="E278" s="34" t="s">
        <v>93</v>
      </c>
      <c r="F278" s="34"/>
      <c r="G278" s="57">
        <f>G284+G289+G298+G279</f>
        <v>19719.2</v>
      </c>
      <c r="H278" s="57">
        <f>H284+H289+H298+H279</f>
        <v>67.5</v>
      </c>
      <c r="I278" s="57">
        <f>I284+I289+I298+I279</f>
        <v>19786.7</v>
      </c>
      <c r="J278" s="57">
        <f>J284+J289+J298+J279</f>
        <v>15076</v>
      </c>
      <c r="K278" s="57">
        <f>K284+K289+K298+K279</f>
        <v>15090.099999999999</v>
      </c>
      <c r="L278" s="5"/>
      <c r="M278" s="5"/>
      <c r="N278" s="5"/>
    </row>
    <row r="279" spans="1:14" ht="33" x14ac:dyDescent="0.2">
      <c r="A279" s="33" t="s">
        <v>220</v>
      </c>
      <c r="B279" s="75" t="s">
        <v>50</v>
      </c>
      <c r="C279" s="29">
        <v>8</v>
      </c>
      <c r="D279" s="29">
        <v>2</v>
      </c>
      <c r="E279" s="34" t="s">
        <v>218</v>
      </c>
      <c r="F279" s="34"/>
      <c r="G279" s="57">
        <f t="shared" ref="G279:K282" si="150">G280</f>
        <v>38.299999999999997</v>
      </c>
      <c r="H279" s="57">
        <f t="shared" si="150"/>
        <v>0</v>
      </c>
      <c r="I279" s="57">
        <f t="shared" si="150"/>
        <v>38.299999999999997</v>
      </c>
      <c r="J279" s="57">
        <f t="shared" si="150"/>
        <v>0</v>
      </c>
      <c r="K279" s="57">
        <f t="shared" si="150"/>
        <v>0</v>
      </c>
      <c r="L279" s="5"/>
      <c r="M279" s="5"/>
      <c r="N279" s="5"/>
    </row>
    <row r="280" spans="1:14" ht="33" x14ac:dyDescent="0.2">
      <c r="A280" s="33" t="s">
        <v>220</v>
      </c>
      <c r="B280" s="75" t="s">
        <v>50</v>
      </c>
      <c r="C280" s="29">
        <v>8</v>
      </c>
      <c r="D280" s="29">
        <v>2</v>
      </c>
      <c r="E280" s="34" t="s">
        <v>219</v>
      </c>
      <c r="F280" s="34"/>
      <c r="G280" s="57">
        <f t="shared" si="150"/>
        <v>38.299999999999997</v>
      </c>
      <c r="H280" s="57">
        <f t="shared" si="150"/>
        <v>0</v>
      </c>
      <c r="I280" s="57">
        <f t="shared" si="150"/>
        <v>38.299999999999997</v>
      </c>
      <c r="J280" s="57">
        <f t="shared" si="150"/>
        <v>0</v>
      </c>
      <c r="K280" s="57">
        <f t="shared" si="150"/>
        <v>0</v>
      </c>
      <c r="L280" s="5"/>
      <c r="M280" s="5"/>
      <c r="N280" s="5"/>
    </row>
    <row r="281" spans="1:14" ht="33" x14ac:dyDescent="0.2">
      <c r="A281" s="67" t="s">
        <v>52</v>
      </c>
      <c r="B281" s="75" t="s">
        <v>50</v>
      </c>
      <c r="C281" s="29">
        <v>8</v>
      </c>
      <c r="D281" s="29">
        <v>2</v>
      </c>
      <c r="E281" s="34" t="s">
        <v>219</v>
      </c>
      <c r="F281" s="34" t="s">
        <v>53</v>
      </c>
      <c r="G281" s="57">
        <f t="shared" si="150"/>
        <v>38.299999999999997</v>
      </c>
      <c r="H281" s="57">
        <f t="shared" si="150"/>
        <v>0</v>
      </c>
      <c r="I281" s="57">
        <f t="shared" si="150"/>
        <v>38.299999999999997</v>
      </c>
      <c r="J281" s="57">
        <f t="shared" si="150"/>
        <v>0</v>
      </c>
      <c r="K281" s="57">
        <f t="shared" si="150"/>
        <v>0</v>
      </c>
      <c r="L281" s="5"/>
      <c r="M281" s="5"/>
      <c r="N281" s="5"/>
    </row>
    <row r="282" spans="1:14" ht="16.5" x14ac:dyDescent="0.2">
      <c r="A282" s="67" t="s">
        <v>73</v>
      </c>
      <c r="B282" s="75" t="s">
        <v>50</v>
      </c>
      <c r="C282" s="29">
        <v>8</v>
      </c>
      <c r="D282" s="29">
        <v>2</v>
      </c>
      <c r="E282" s="34" t="s">
        <v>219</v>
      </c>
      <c r="F282" s="34" t="s">
        <v>72</v>
      </c>
      <c r="G282" s="57">
        <f t="shared" si="150"/>
        <v>38.299999999999997</v>
      </c>
      <c r="H282" s="57">
        <f t="shared" si="150"/>
        <v>0</v>
      </c>
      <c r="I282" s="57">
        <f t="shared" si="150"/>
        <v>38.299999999999997</v>
      </c>
      <c r="J282" s="57">
        <f t="shared" si="150"/>
        <v>0</v>
      </c>
      <c r="K282" s="57">
        <f t="shared" si="150"/>
        <v>0</v>
      </c>
      <c r="L282" s="5"/>
      <c r="M282" s="5"/>
      <c r="N282" s="5"/>
    </row>
    <row r="283" spans="1:14" ht="16.5" x14ac:dyDescent="0.2">
      <c r="A283" s="86" t="s">
        <v>150</v>
      </c>
      <c r="B283" s="39" t="s">
        <v>50</v>
      </c>
      <c r="C283" s="87">
        <v>8</v>
      </c>
      <c r="D283" s="87">
        <v>2</v>
      </c>
      <c r="E283" s="87" t="s">
        <v>219</v>
      </c>
      <c r="F283" s="39" t="s">
        <v>149</v>
      </c>
      <c r="G283" s="50">
        <v>38.299999999999997</v>
      </c>
      <c r="H283" s="116">
        <v>0</v>
      </c>
      <c r="I283" s="50">
        <f>G283+H283</f>
        <v>38.299999999999997</v>
      </c>
      <c r="J283" s="50">
        <v>0</v>
      </c>
      <c r="K283" s="50">
        <v>0</v>
      </c>
      <c r="L283" s="5"/>
      <c r="M283" s="5"/>
      <c r="N283" s="5"/>
    </row>
    <row r="284" spans="1:14" ht="33" x14ac:dyDescent="0.2">
      <c r="A284" s="89" t="s">
        <v>173</v>
      </c>
      <c r="B284" s="75" t="s">
        <v>50</v>
      </c>
      <c r="C284" s="29">
        <v>8</v>
      </c>
      <c r="D284" s="29">
        <v>2</v>
      </c>
      <c r="E284" s="34" t="s">
        <v>155</v>
      </c>
      <c r="F284" s="34"/>
      <c r="G284" s="44">
        <f>G285</f>
        <v>114.69999999999999</v>
      </c>
      <c r="H284" s="44">
        <f t="shared" ref="H284:K284" si="151">H285</f>
        <v>0</v>
      </c>
      <c r="I284" s="44">
        <f t="shared" si="151"/>
        <v>114.69999999999999</v>
      </c>
      <c r="J284" s="44">
        <f t="shared" si="151"/>
        <v>0</v>
      </c>
      <c r="K284" s="44">
        <f t="shared" si="151"/>
        <v>0</v>
      </c>
      <c r="L284" s="5"/>
      <c r="M284" s="5"/>
      <c r="N284" s="5"/>
    </row>
    <row r="285" spans="1:14" ht="33" x14ac:dyDescent="0.2">
      <c r="A285" s="89" t="s">
        <v>126</v>
      </c>
      <c r="B285" s="75" t="s">
        <v>50</v>
      </c>
      <c r="C285" s="29">
        <v>8</v>
      </c>
      <c r="D285" s="29">
        <v>2</v>
      </c>
      <c r="E285" s="34" t="s">
        <v>127</v>
      </c>
      <c r="F285" s="34"/>
      <c r="G285" s="44">
        <f t="shared" ref="G285:K287" si="152">G286</f>
        <v>114.69999999999999</v>
      </c>
      <c r="H285" s="44">
        <f t="shared" si="152"/>
        <v>0</v>
      </c>
      <c r="I285" s="44">
        <f t="shared" si="152"/>
        <v>114.69999999999999</v>
      </c>
      <c r="J285" s="44">
        <f t="shared" si="152"/>
        <v>0</v>
      </c>
      <c r="K285" s="44">
        <f t="shared" si="152"/>
        <v>0</v>
      </c>
      <c r="L285" s="5"/>
      <c r="M285" s="5"/>
      <c r="N285" s="5"/>
    </row>
    <row r="286" spans="1:14" ht="33" x14ac:dyDescent="0.2">
      <c r="A286" s="67" t="s">
        <v>52</v>
      </c>
      <c r="B286" s="75" t="s">
        <v>50</v>
      </c>
      <c r="C286" s="29">
        <v>8</v>
      </c>
      <c r="D286" s="29">
        <v>2</v>
      </c>
      <c r="E286" s="34" t="s">
        <v>127</v>
      </c>
      <c r="F286" s="34" t="s">
        <v>53</v>
      </c>
      <c r="G286" s="44">
        <f t="shared" si="152"/>
        <v>114.69999999999999</v>
      </c>
      <c r="H286" s="44">
        <f t="shared" si="152"/>
        <v>0</v>
      </c>
      <c r="I286" s="44">
        <f t="shared" si="152"/>
        <v>114.69999999999999</v>
      </c>
      <c r="J286" s="44">
        <f t="shared" si="152"/>
        <v>0</v>
      </c>
      <c r="K286" s="44">
        <f t="shared" si="152"/>
        <v>0</v>
      </c>
      <c r="L286" s="5"/>
      <c r="M286" s="5"/>
      <c r="N286" s="5"/>
    </row>
    <row r="287" spans="1:14" ht="16.5" x14ac:dyDescent="0.2">
      <c r="A287" s="67" t="s">
        <v>73</v>
      </c>
      <c r="B287" s="75" t="s">
        <v>50</v>
      </c>
      <c r="C287" s="29">
        <v>8</v>
      </c>
      <c r="D287" s="29">
        <v>2</v>
      </c>
      <c r="E287" s="34" t="s">
        <v>127</v>
      </c>
      <c r="F287" s="34" t="s">
        <v>72</v>
      </c>
      <c r="G287" s="57">
        <f t="shared" si="152"/>
        <v>114.69999999999999</v>
      </c>
      <c r="H287" s="57">
        <f t="shared" si="152"/>
        <v>0</v>
      </c>
      <c r="I287" s="57">
        <f t="shared" si="152"/>
        <v>114.69999999999999</v>
      </c>
      <c r="J287" s="57">
        <f t="shared" si="152"/>
        <v>0</v>
      </c>
      <c r="K287" s="57">
        <f t="shared" si="152"/>
        <v>0</v>
      </c>
      <c r="L287" s="5"/>
      <c r="M287" s="5"/>
      <c r="N287" s="5"/>
    </row>
    <row r="288" spans="1:14" ht="16.5" x14ac:dyDescent="0.2">
      <c r="A288" s="86" t="s">
        <v>150</v>
      </c>
      <c r="B288" s="39" t="s">
        <v>50</v>
      </c>
      <c r="C288" s="87">
        <v>8</v>
      </c>
      <c r="D288" s="87">
        <v>2</v>
      </c>
      <c r="E288" s="87" t="s">
        <v>127</v>
      </c>
      <c r="F288" s="39" t="s">
        <v>149</v>
      </c>
      <c r="G288" s="50">
        <v>114.69999999999999</v>
      </c>
      <c r="H288" s="114"/>
      <c r="I288" s="50">
        <f>G288+H288</f>
        <v>114.69999999999999</v>
      </c>
      <c r="J288" s="50">
        <v>0</v>
      </c>
      <c r="K288" s="50">
        <v>0</v>
      </c>
      <c r="L288" s="5"/>
      <c r="M288" s="5"/>
      <c r="N288" s="5"/>
    </row>
    <row r="289" spans="1:14" ht="33" x14ac:dyDescent="0.2">
      <c r="A289" s="67" t="s">
        <v>69</v>
      </c>
      <c r="B289" s="75" t="s">
        <v>50</v>
      </c>
      <c r="C289" s="83">
        <v>8</v>
      </c>
      <c r="D289" s="83">
        <v>2</v>
      </c>
      <c r="E289" s="75" t="s">
        <v>95</v>
      </c>
      <c r="F289" s="75"/>
      <c r="G289" s="44">
        <f t="shared" ref="G289:H289" si="153">G290+G294</f>
        <v>19516.2</v>
      </c>
      <c r="H289" s="44">
        <f t="shared" si="153"/>
        <v>67.5</v>
      </c>
      <c r="I289" s="44">
        <f t="shared" ref="I289:K289" si="154">I290+I294</f>
        <v>19583.7</v>
      </c>
      <c r="J289" s="44">
        <f t="shared" si="154"/>
        <v>15076</v>
      </c>
      <c r="K289" s="44">
        <f t="shared" si="154"/>
        <v>15090.099999999999</v>
      </c>
      <c r="L289" s="5"/>
      <c r="M289" s="5"/>
      <c r="N289" s="5"/>
    </row>
    <row r="290" spans="1:14" ht="33" x14ac:dyDescent="0.2">
      <c r="A290" s="67" t="s">
        <v>69</v>
      </c>
      <c r="B290" s="75" t="s">
        <v>50</v>
      </c>
      <c r="C290" s="83">
        <v>8</v>
      </c>
      <c r="D290" s="83">
        <v>2</v>
      </c>
      <c r="E290" s="75" t="s">
        <v>174</v>
      </c>
      <c r="F290" s="75"/>
      <c r="G290" s="44">
        <f t="shared" ref="G290:H290" si="155">G292</f>
        <v>11070</v>
      </c>
      <c r="H290" s="44">
        <f t="shared" si="155"/>
        <v>67.5</v>
      </c>
      <c r="I290" s="44">
        <f t="shared" ref="I290:K290" si="156">I292</f>
        <v>11137.5</v>
      </c>
      <c r="J290" s="44">
        <f t="shared" si="156"/>
        <v>8806.2999999999993</v>
      </c>
      <c r="K290" s="44">
        <f t="shared" si="156"/>
        <v>8820.4</v>
      </c>
      <c r="L290" s="5"/>
      <c r="M290" s="5"/>
      <c r="N290" s="5"/>
    </row>
    <row r="291" spans="1:14" ht="33" x14ac:dyDescent="0.2">
      <c r="A291" s="67" t="s">
        <v>52</v>
      </c>
      <c r="B291" s="75" t="s">
        <v>50</v>
      </c>
      <c r="C291" s="83">
        <v>8</v>
      </c>
      <c r="D291" s="83">
        <v>2</v>
      </c>
      <c r="E291" s="75" t="s">
        <v>174</v>
      </c>
      <c r="F291" s="75" t="s">
        <v>53</v>
      </c>
      <c r="G291" s="44">
        <f t="shared" ref="G291:K292" si="157">G292</f>
        <v>11070</v>
      </c>
      <c r="H291" s="44">
        <f t="shared" si="157"/>
        <v>67.5</v>
      </c>
      <c r="I291" s="44">
        <f t="shared" si="157"/>
        <v>11137.5</v>
      </c>
      <c r="J291" s="44">
        <f t="shared" si="157"/>
        <v>8806.2999999999993</v>
      </c>
      <c r="K291" s="44">
        <f t="shared" si="157"/>
        <v>8820.4</v>
      </c>
      <c r="L291" s="5"/>
      <c r="M291" s="5"/>
      <c r="N291" s="5"/>
    </row>
    <row r="292" spans="1:14" ht="16.5" x14ac:dyDescent="0.2">
      <c r="A292" s="67" t="s">
        <v>73</v>
      </c>
      <c r="B292" s="75" t="s">
        <v>50</v>
      </c>
      <c r="C292" s="29">
        <v>8</v>
      </c>
      <c r="D292" s="29">
        <v>2</v>
      </c>
      <c r="E292" s="75" t="s">
        <v>174</v>
      </c>
      <c r="F292" s="34" t="s">
        <v>72</v>
      </c>
      <c r="G292" s="44">
        <f t="shared" si="157"/>
        <v>11070</v>
      </c>
      <c r="H292" s="44">
        <f t="shared" si="157"/>
        <v>67.5</v>
      </c>
      <c r="I292" s="44">
        <f t="shared" si="157"/>
        <v>11137.5</v>
      </c>
      <c r="J292" s="44">
        <f t="shared" si="157"/>
        <v>8806.2999999999993</v>
      </c>
      <c r="K292" s="44">
        <f t="shared" si="157"/>
        <v>8820.4</v>
      </c>
      <c r="L292" s="5"/>
      <c r="M292" s="5"/>
      <c r="N292" s="5"/>
    </row>
    <row r="293" spans="1:14" ht="66" x14ac:dyDescent="0.2">
      <c r="A293" s="86" t="s">
        <v>75</v>
      </c>
      <c r="B293" s="39" t="s">
        <v>50</v>
      </c>
      <c r="C293" s="87">
        <v>8</v>
      </c>
      <c r="D293" s="87">
        <v>2</v>
      </c>
      <c r="E293" s="39" t="s">
        <v>174</v>
      </c>
      <c r="F293" s="39" t="s">
        <v>74</v>
      </c>
      <c r="G293" s="50">
        <v>11070</v>
      </c>
      <c r="H293" s="114">
        <v>67.5</v>
      </c>
      <c r="I293" s="50">
        <f>G293+H293</f>
        <v>11137.5</v>
      </c>
      <c r="J293" s="50">
        <f>8812.5-6.2</f>
        <v>8806.2999999999993</v>
      </c>
      <c r="K293" s="50">
        <f>8826.6-6.2</f>
        <v>8820.4</v>
      </c>
      <c r="L293" s="5"/>
      <c r="M293" s="5"/>
      <c r="N293" s="5"/>
    </row>
    <row r="294" spans="1:14" ht="66" x14ac:dyDescent="0.2">
      <c r="A294" s="88" t="s">
        <v>128</v>
      </c>
      <c r="B294" s="28" t="s">
        <v>50</v>
      </c>
      <c r="C294" s="94">
        <v>8</v>
      </c>
      <c r="D294" s="94">
        <v>2</v>
      </c>
      <c r="E294" s="28" t="s">
        <v>123</v>
      </c>
      <c r="F294" s="28"/>
      <c r="G294" s="44">
        <f t="shared" ref="G294:H294" si="158">G295</f>
        <v>8446.2000000000007</v>
      </c>
      <c r="H294" s="44">
        <f t="shared" si="158"/>
        <v>0</v>
      </c>
      <c r="I294" s="44">
        <f>I295</f>
        <v>8446.2000000000007</v>
      </c>
      <c r="J294" s="44">
        <f>J295</f>
        <v>6269.7</v>
      </c>
      <c r="K294" s="44">
        <f>K295</f>
        <v>6269.7</v>
      </c>
      <c r="L294" s="5"/>
      <c r="M294" s="5"/>
      <c r="N294" s="5"/>
    </row>
    <row r="295" spans="1:14" ht="33" x14ac:dyDescent="0.2">
      <c r="A295" s="67" t="s">
        <v>52</v>
      </c>
      <c r="B295" s="75" t="s">
        <v>50</v>
      </c>
      <c r="C295" s="94">
        <v>8</v>
      </c>
      <c r="D295" s="94">
        <v>2</v>
      </c>
      <c r="E295" s="28" t="s">
        <v>123</v>
      </c>
      <c r="F295" s="28" t="s">
        <v>53</v>
      </c>
      <c r="G295" s="32">
        <f t="shared" ref="G295:H295" si="159">G297</f>
        <v>8446.2000000000007</v>
      </c>
      <c r="H295" s="32">
        <f t="shared" si="159"/>
        <v>0</v>
      </c>
      <c r="I295" s="32">
        <f>I297</f>
        <v>8446.2000000000007</v>
      </c>
      <c r="J295" s="32">
        <f>J297</f>
        <v>6269.7</v>
      </c>
      <c r="K295" s="32">
        <f>K297</f>
        <v>6269.7</v>
      </c>
      <c r="L295" s="5"/>
      <c r="M295" s="5"/>
      <c r="N295" s="5"/>
    </row>
    <row r="296" spans="1:14" ht="16.5" x14ac:dyDescent="0.2">
      <c r="A296" s="67" t="s">
        <v>73</v>
      </c>
      <c r="B296" s="75" t="s">
        <v>50</v>
      </c>
      <c r="C296" s="94">
        <v>8</v>
      </c>
      <c r="D296" s="94">
        <v>2</v>
      </c>
      <c r="E296" s="28" t="s">
        <v>123</v>
      </c>
      <c r="F296" s="28" t="s">
        <v>72</v>
      </c>
      <c r="G296" s="32">
        <f t="shared" ref="G296:H296" si="160">G297</f>
        <v>8446.2000000000007</v>
      </c>
      <c r="H296" s="32">
        <f t="shared" si="160"/>
        <v>0</v>
      </c>
      <c r="I296" s="32">
        <f>I297</f>
        <v>8446.2000000000007</v>
      </c>
      <c r="J296" s="32">
        <f>J297</f>
        <v>6269.7</v>
      </c>
      <c r="K296" s="32">
        <f>K297</f>
        <v>6269.7</v>
      </c>
      <c r="L296" s="5"/>
      <c r="M296" s="5"/>
      <c r="N296" s="5"/>
    </row>
    <row r="297" spans="1:14" ht="82.5" x14ac:dyDescent="0.2">
      <c r="A297" s="86" t="s">
        <v>159</v>
      </c>
      <c r="B297" s="39" t="s">
        <v>50</v>
      </c>
      <c r="C297" s="87">
        <v>8</v>
      </c>
      <c r="D297" s="87">
        <v>2</v>
      </c>
      <c r="E297" s="87" t="s">
        <v>123</v>
      </c>
      <c r="F297" s="39" t="s">
        <v>74</v>
      </c>
      <c r="G297" s="50">
        <v>8446.2000000000007</v>
      </c>
      <c r="H297" s="114">
        <v>0</v>
      </c>
      <c r="I297" s="50">
        <f>G297+H297</f>
        <v>8446.2000000000007</v>
      </c>
      <c r="J297" s="50">
        <f>5649.5+620.2</f>
        <v>6269.7</v>
      </c>
      <c r="K297" s="50">
        <f>5649.5+620.2</f>
        <v>6269.7</v>
      </c>
      <c r="L297" s="5"/>
      <c r="M297" s="5"/>
      <c r="N297" s="5"/>
    </row>
    <row r="298" spans="1:14" ht="33" x14ac:dyDescent="0.2">
      <c r="A298" s="89" t="s">
        <v>182</v>
      </c>
      <c r="B298" s="75" t="s">
        <v>50</v>
      </c>
      <c r="C298" s="29">
        <v>8</v>
      </c>
      <c r="D298" s="29">
        <v>2</v>
      </c>
      <c r="E298" s="34" t="s">
        <v>183</v>
      </c>
      <c r="F298" s="34"/>
      <c r="G298" s="44">
        <f t="shared" ref="G298:K301" si="161">G299</f>
        <v>50</v>
      </c>
      <c r="H298" s="44">
        <f t="shared" si="161"/>
        <v>0</v>
      </c>
      <c r="I298" s="44">
        <f t="shared" si="161"/>
        <v>50</v>
      </c>
      <c r="J298" s="44">
        <f t="shared" si="161"/>
        <v>0</v>
      </c>
      <c r="K298" s="44">
        <f t="shared" si="161"/>
        <v>0</v>
      </c>
      <c r="L298" s="5"/>
      <c r="M298" s="5"/>
      <c r="N298" s="5"/>
    </row>
    <row r="299" spans="1:14" ht="33" x14ac:dyDescent="0.2">
      <c r="A299" s="89" t="s">
        <v>182</v>
      </c>
      <c r="B299" s="75" t="s">
        <v>50</v>
      </c>
      <c r="C299" s="29">
        <v>8</v>
      </c>
      <c r="D299" s="29">
        <v>2</v>
      </c>
      <c r="E299" s="34" t="s">
        <v>184</v>
      </c>
      <c r="F299" s="34"/>
      <c r="G299" s="44">
        <f t="shared" si="161"/>
        <v>50</v>
      </c>
      <c r="H299" s="44">
        <f t="shared" si="161"/>
        <v>0</v>
      </c>
      <c r="I299" s="44">
        <f t="shared" si="161"/>
        <v>50</v>
      </c>
      <c r="J299" s="44">
        <f t="shared" si="161"/>
        <v>0</v>
      </c>
      <c r="K299" s="44">
        <f t="shared" si="161"/>
        <v>0</v>
      </c>
      <c r="L299" s="5"/>
      <c r="M299" s="5"/>
      <c r="N299" s="5"/>
    </row>
    <row r="300" spans="1:14" ht="33" x14ac:dyDescent="0.2">
      <c r="A300" s="67" t="s">
        <v>52</v>
      </c>
      <c r="B300" s="75" t="s">
        <v>50</v>
      </c>
      <c r="C300" s="29">
        <v>8</v>
      </c>
      <c r="D300" s="29">
        <v>2</v>
      </c>
      <c r="E300" s="34" t="s">
        <v>184</v>
      </c>
      <c r="F300" s="34" t="s">
        <v>53</v>
      </c>
      <c r="G300" s="44">
        <f t="shared" si="161"/>
        <v>50</v>
      </c>
      <c r="H300" s="44">
        <f t="shared" si="161"/>
        <v>0</v>
      </c>
      <c r="I300" s="44">
        <f t="shared" si="161"/>
        <v>50</v>
      </c>
      <c r="J300" s="44">
        <f t="shared" si="161"/>
        <v>0</v>
      </c>
      <c r="K300" s="44">
        <f t="shared" si="161"/>
        <v>0</v>
      </c>
      <c r="L300" s="5"/>
      <c r="M300" s="5"/>
      <c r="N300" s="5"/>
    </row>
    <row r="301" spans="1:14" ht="16.5" x14ac:dyDescent="0.2">
      <c r="A301" s="67" t="s">
        <v>73</v>
      </c>
      <c r="B301" s="75" t="s">
        <v>50</v>
      </c>
      <c r="C301" s="29">
        <v>8</v>
      </c>
      <c r="D301" s="29">
        <v>2</v>
      </c>
      <c r="E301" s="34" t="s">
        <v>184</v>
      </c>
      <c r="F301" s="34" t="s">
        <v>72</v>
      </c>
      <c r="G301" s="57">
        <f t="shared" si="161"/>
        <v>50</v>
      </c>
      <c r="H301" s="57">
        <f t="shared" si="161"/>
        <v>0</v>
      </c>
      <c r="I301" s="57">
        <f t="shared" si="161"/>
        <v>50</v>
      </c>
      <c r="J301" s="57">
        <f t="shared" si="161"/>
        <v>0</v>
      </c>
      <c r="K301" s="57">
        <f t="shared" si="161"/>
        <v>0</v>
      </c>
      <c r="L301" s="5"/>
      <c r="M301" s="5"/>
      <c r="N301" s="5"/>
    </row>
    <row r="302" spans="1:14" ht="16.5" x14ac:dyDescent="0.2">
      <c r="A302" s="86" t="s">
        <v>150</v>
      </c>
      <c r="B302" s="39" t="s">
        <v>50</v>
      </c>
      <c r="C302" s="87">
        <v>8</v>
      </c>
      <c r="D302" s="87">
        <v>2</v>
      </c>
      <c r="E302" s="87" t="s">
        <v>184</v>
      </c>
      <c r="F302" s="39" t="s">
        <v>149</v>
      </c>
      <c r="G302" s="50">
        <v>50</v>
      </c>
      <c r="H302" s="114"/>
      <c r="I302" s="50">
        <f>G302+H302</f>
        <v>50</v>
      </c>
      <c r="J302" s="50">
        <v>0</v>
      </c>
      <c r="K302" s="50">
        <v>0</v>
      </c>
      <c r="L302" s="5"/>
      <c r="M302" s="5"/>
      <c r="N302" s="5"/>
    </row>
    <row r="303" spans="1:14" ht="33" x14ac:dyDescent="0.2">
      <c r="A303" s="76" t="s">
        <v>246</v>
      </c>
      <c r="B303" s="77" t="s">
        <v>247</v>
      </c>
      <c r="C303" s="78"/>
      <c r="D303" s="78"/>
      <c r="E303" s="77"/>
      <c r="F303" s="77"/>
      <c r="G303" s="23">
        <f t="shared" ref="G303:G309" si="162">G304</f>
        <v>30</v>
      </c>
      <c r="H303" s="23">
        <f t="shared" ref="H303:K303" si="163">H304</f>
        <v>282</v>
      </c>
      <c r="I303" s="23">
        <f t="shared" si="163"/>
        <v>312</v>
      </c>
      <c r="J303" s="23">
        <f t="shared" si="163"/>
        <v>0</v>
      </c>
      <c r="K303" s="23">
        <f t="shared" si="163"/>
        <v>0</v>
      </c>
    </row>
    <row r="304" spans="1:14" ht="16.5" x14ac:dyDescent="0.2">
      <c r="A304" s="51" t="s">
        <v>8</v>
      </c>
      <c r="B304" s="79">
        <v>963</v>
      </c>
      <c r="C304" s="80">
        <v>1</v>
      </c>
      <c r="D304" s="52" t="s">
        <v>25</v>
      </c>
      <c r="E304" s="81"/>
      <c r="F304" s="79"/>
      <c r="G304" s="20">
        <f t="shared" si="162"/>
        <v>30</v>
      </c>
      <c r="H304" s="20">
        <f t="shared" ref="H304:K304" si="164">H305</f>
        <v>282</v>
      </c>
      <c r="I304" s="20">
        <f t="shared" si="164"/>
        <v>312</v>
      </c>
      <c r="J304" s="20">
        <f t="shared" si="164"/>
        <v>0</v>
      </c>
      <c r="K304" s="20">
        <f t="shared" si="164"/>
        <v>0</v>
      </c>
    </row>
    <row r="305" spans="1:11" ht="16.5" x14ac:dyDescent="0.2">
      <c r="A305" s="56" t="s">
        <v>27</v>
      </c>
      <c r="B305" s="82">
        <v>963</v>
      </c>
      <c r="C305" s="83">
        <v>1</v>
      </c>
      <c r="D305" s="83">
        <v>13</v>
      </c>
      <c r="E305" s="84"/>
      <c r="F305" s="82"/>
      <c r="G305" s="32">
        <f>G306+G313</f>
        <v>30</v>
      </c>
      <c r="H305" s="32">
        <f t="shared" ref="H305:I305" si="165">H306+H313</f>
        <v>282</v>
      </c>
      <c r="I305" s="32">
        <f t="shared" si="165"/>
        <v>312</v>
      </c>
      <c r="J305" s="32">
        <f t="shared" ref="H305:K306" si="166">J306</f>
        <v>0</v>
      </c>
      <c r="K305" s="32">
        <f t="shared" si="166"/>
        <v>0</v>
      </c>
    </row>
    <row r="306" spans="1:11" ht="33" x14ac:dyDescent="0.2">
      <c r="A306" s="33" t="s">
        <v>249</v>
      </c>
      <c r="B306" s="82">
        <v>963</v>
      </c>
      <c r="C306" s="83">
        <v>1</v>
      </c>
      <c r="D306" s="83">
        <v>13</v>
      </c>
      <c r="E306" s="34" t="s">
        <v>248</v>
      </c>
      <c r="F306" s="34"/>
      <c r="G306" s="44">
        <f t="shared" si="162"/>
        <v>30</v>
      </c>
      <c r="H306" s="44">
        <f t="shared" si="166"/>
        <v>24</v>
      </c>
      <c r="I306" s="44">
        <f t="shared" si="166"/>
        <v>54</v>
      </c>
      <c r="J306" s="44">
        <f t="shared" si="166"/>
        <v>0</v>
      </c>
      <c r="K306" s="44">
        <f t="shared" si="166"/>
        <v>0</v>
      </c>
    </row>
    <row r="307" spans="1:11" ht="37.5" customHeight="1" x14ac:dyDescent="0.2">
      <c r="A307" s="85" t="s">
        <v>251</v>
      </c>
      <c r="B307" s="82">
        <v>963</v>
      </c>
      <c r="C307" s="83">
        <v>1</v>
      </c>
      <c r="D307" s="83">
        <v>13</v>
      </c>
      <c r="E307" s="28" t="s">
        <v>250</v>
      </c>
      <c r="F307" s="34"/>
      <c r="G307" s="44">
        <f t="shared" si="162"/>
        <v>30</v>
      </c>
      <c r="H307" s="44">
        <f t="shared" ref="H307:K308" si="167">H308</f>
        <v>24</v>
      </c>
      <c r="I307" s="44">
        <f t="shared" si="167"/>
        <v>54</v>
      </c>
      <c r="J307" s="44">
        <f t="shared" si="167"/>
        <v>0</v>
      </c>
      <c r="K307" s="44">
        <f t="shared" si="167"/>
        <v>0</v>
      </c>
    </row>
    <row r="308" spans="1:11" ht="33" x14ac:dyDescent="0.2">
      <c r="A308" s="85" t="s">
        <v>254</v>
      </c>
      <c r="B308" s="82">
        <v>963</v>
      </c>
      <c r="C308" s="83">
        <v>1</v>
      </c>
      <c r="D308" s="83">
        <v>13</v>
      </c>
      <c r="E308" s="28" t="s">
        <v>252</v>
      </c>
      <c r="F308" s="34"/>
      <c r="G308" s="44">
        <f>G309</f>
        <v>30</v>
      </c>
      <c r="H308" s="44">
        <f t="shared" si="167"/>
        <v>24</v>
      </c>
      <c r="I308" s="44">
        <f t="shared" si="167"/>
        <v>54</v>
      </c>
      <c r="J308" s="44">
        <f t="shared" si="167"/>
        <v>0</v>
      </c>
      <c r="K308" s="44">
        <f t="shared" si="167"/>
        <v>0</v>
      </c>
    </row>
    <row r="309" spans="1:11" ht="33" x14ac:dyDescent="0.2">
      <c r="A309" s="85" t="s">
        <v>254</v>
      </c>
      <c r="B309" s="82">
        <v>963</v>
      </c>
      <c r="C309" s="83">
        <v>1</v>
      </c>
      <c r="D309" s="83">
        <v>13</v>
      </c>
      <c r="E309" s="75" t="s">
        <v>253</v>
      </c>
      <c r="F309" s="34"/>
      <c r="G309" s="44">
        <f t="shared" si="162"/>
        <v>30</v>
      </c>
      <c r="H309" s="44">
        <f t="shared" ref="H309" si="168">H310</f>
        <v>24</v>
      </c>
      <c r="I309" s="44">
        <f t="shared" ref="I309" si="169">I310</f>
        <v>54</v>
      </c>
      <c r="J309" s="44">
        <f t="shared" ref="J309" si="170">J310</f>
        <v>0</v>
      </c>
      <c r="K309" s="44">
        <f t="shared" ref="K309" si="171">K310</f>
        <v>0</v>
      </c>
    </row>
    <row r="310" spans="1:11" ht="33" x14ac:dyDescent="0.2">
      <c r="A310" s="36" t="s">
        <v>97</v>
      </c>
      <c r="B310" s="82">
        <v>963</v>
      </c>
      <c r="C310" s="83">
        <v>1</v>
      </c>
      <c r="D310" s="83">
        <v>13</v>
      </c>
      <c r="E310" s="75" t="s">
        <v>253</v>
      </c>
      <c r="F310" s="34" t="s">
        <v>39</v>
      </c>
      <c r="G310" s="44">
        <f t="shared" ref="G310:K310" si="172">G312</f>
        <v>30</v>
      </c>
      <c r="H310" s="44">
        <f t="shared" si="172"/>
        <v>24</v>
      </c>
      <c r="I310" s="44">
        <f t="shared" si="172"/>
        <v>54</v>
      </c>
      <c r="J310" s="44">
        <f t="shared" si="172"/>
        <v>0</v>
      </c>
      <c r="K310" s="44">
        <f t="shared" si="172"/>
        <v>0</v>
      </c>
    </row>
    <row r="311" spans="1:11" ht="33" x14ac:dyDescent="0.2">
      <c r="A311" s="36" t="s">
        <v>64</v>
      </c>
      <c r="B311" s="82">
        <v>963</v>
      </c>
      <c r="C311" s="83">
        <v>1</v>
      </c>
      <c r="D311" s="83">
        <v>13</v>
      </c>
      <c r="E311" s="75" t="s">
        <v>253</v>
      </c>
      <c r="F311" s="34" t="s">
        <v>40</v>
      </c>
      <c r="G311" s="44">
        <f t="shared" ref="G311:K311" si="173">G312</f>
        <v>30</v>
      </c>
      <c r="H311" s="44">
        <f t="shared" si="173"/>
        <v>24</v>
      </c>
      <c r="I311" s="44">
        <f t="shared" si="173"/>
        <v>54</v>
      </c>
      <c r="J311" s="44">
        <f t="shared" si="173"/>
        <v>0</v>
      </c>
      <c r="K311" s="44">
        <f t="shared" si="173"/>
        <v>0</v>
      </c>
    </row>
    <row r="312" spans="1:11" ht="16.5" x14ac:dyDescent="0.2">
      <c r="A312" s="38" t="s">
        <v>105</v>
      </c>
      <c r="B312" s="39">
        <v>963</v>
      </c>
      <c r="C312" s="87">
        <v>1</v>
      </c>
      <c r="D312" s="87">
        <v>13</v>
      </c>
      <c r="E312" s="87" t="s">
        <v>253</v>
      </c>
      <c r="F312" s="39" t="s">
        <v>31</v>
      </c>
      <c r="G312" s="50">
        <v>30</v>
      </c>
      <c r="H312" s="114">
        <v>24</v>
      </c>
      <c r="I312" s="50">
        <f t="shared" ref="I312" si="174">G312+H312</f>
        <v>54</v>
      </c>
      <c r="J312" s="50">
        <v>0</v>
      </c>
      <c r="K312" s="50">
        <v>0</v>
      </c>
    </row>
    <row r="313" spans="1:11" ht="16.5" x14ac:dyDescent="0.2">
      <c r="A313" s="33" t="s">
        <v>37</v>
      </c>
      <c r="B313" s="43">
        <v>963</v>
      </c>
      <c r="C313" s="45" t="s">
        <v>9</v>
      </c>
      <c r="D313" s="45" t="s">
        <v>28</v>
      </c>
      <c r="E313" s="34" t="s">
        <v>82</v>
      </c>
      <c r="F313" s="34"/>
      <c r="G313" s="113">
        <f t="shared" ref="G313:K314" si="175">G314</f>
        <v>0</v>
      </c>
      <c r="H313" s="113">
        <f t="shared" si="175"/>
        <v>258</v>
      </c>
      <c r="I313" s="46">
        <f t="shared" si="175"/>
        <v>258</v>
      </c>
      <c r="J313" s="46">
        <f t="shared" si="175"/>
        <v>0</v>
      </c>
      <c r="K313" s="46">
        <f t="shared" si="175"/>
        <v>0</v>
      </c>
    </row>
    <row r="314" spans="1:11" ht="33" x14ac:dyDescent="0.2">
      <c r="A314" s="33" t="s">
        <v>134</v>
      </c>
      <c r="B314" s="43">
        <v>963</v>
      </c>
      <c r="C314" s="45" t="s">
        <v>9</v>
      </c>
      <c r="D314" s="45" t="s">
        <v>28</v>
      </c>
      <c r="E314" s="37" t="s">
        <v>133</v>
      </c>
      <c r="F314" s="34"/>
      <c r="G314" s="113">
        <f>G315</f>
        <v>0</v>
      </c>
      <c r="H314" s="113">
        <f t="shared" si="175"/>
        <v>258</v>
      </c>
      <c r="I314" s="113">
        <f t="shared" si="175"/>
        <v>258</v>
      </c>
      <c r="J314" s="113">
        <f t="shared" si="175"/>
        <v>0</v>
      </c>
      <c r="K314" s="113">
        <f t="shared" si="175"/>
        <v>0</v>
      </c>
    </row>
    <row r="315" spans="1:11" ht="33" x14ac:dyDescent="0.2">
      <c r="A315" s="36" t="s">
        <v>97</v>
      </c>
      <c r="B315" s="28">
        <v>963</v>
      </c>
      <c r="C315" s="29">
        <v>1</v>
      </c>
      <c r="D315" s="29">
        <v>13</v>
      </c>
      <c r="E315" s="37" t="s">
        <v>133</v>
      </c>
      <c r="F315" s="37" t="s">
        <v>39</v>
      </c>
      <c r="G315" s="32">
        <f t="shared" ref="G315:K316" si="176">G316</f>
        <v>0</v>
      </c>
      <c r="H315" s="32">
        <f t="shared" si="176"/>
        <v>258</v>
      </c>
      <c r="I315" s="32">
        <f t="shared" si="176"/>
        <v>258</v>
      </c>
      <c r="J315" s="32">
        <f t="shared" si="176"/>
        <v>0</v>
      </c>
      <c r="K315" s="32">
        <f t="shared" si="176"/>
        <v>0</v>
      </c>
    </row>
    <row r="316" spans="1:11" ht="33" x14ac:dyDescent="0.2">
      <c r="A316" s="36" t="s">
        <v>64</v>
      </c>
      <c r="B316" s="28">
        <v>963</v>
      </c>
      <c r="C316" s="29">
        <v>1</v>
      </c>
      <c r="D316" s="29">
        <v>13</v>
      </c>
      <c r="E316" s="37" t="s">
        <v>133</v>
      </c>
      <c r="F316" s="37" t="s">
        <v>40</v>
      </c>
      <c r="G316" s="32">
        <f t="shared" si="176"/>
        <v>0</v>
      </c>
      <c r="H316" s="32">
        <f t="shared" si="176"/>
        <v>258</v>
      </c>
      <c r="I316" s="32">
        <f t="shared" si="176"/>
        <v>258</v>
      </c>
      <c r="J316" s="32">
        <f t="shared" si="176"/>
        <v>0</v>
      </c>
      <c r="K316" s="32">
        <f t="shared" si="176"/>
        <v>0</v>
      </c>
    </row>
    <row r="317" spans="1:11" ht="16.5" x14ac:dyDescent="0.2">
      <c r="A317" s="38" t="s">
        <v>105</v>
      </c>
      <c r="B317" s="39">
        <v>963</v>
      </c>
      <c r="C317" s="40" t="s">
        <v>9</v>
      </c>
      <c r="D317" s="40" t="s">
        <v>28</v>
      </c>
      <c r="E317" s="47" t="s">
        <v>133</v>
      </c>
      <c r="F317" s="41" t="s">
        <v>31</v>
      </c>
      <c r="G317" s="42">
        <v>0</v>
      </c>
      <c r="H317" s="111">
        <v>258</v>
      </c>
      <c r="I317" s="42">
        <f>G317+H317</f>
        <v>258</v>
      </c>
      <c r="J317" s="42">
        <v>0</v>
      </c>
      <c r="K317" s="42">
        <v>0</v>
      </c>
    </row>
  </sheetData>
  <autoFilter ref="A12:F317" xr:uid="{75CA9A49-5E5E-4609-B470-A6D4F0084872}"/>
  <customSheetViews>
    <customSheetView guid="{4CB36178-0A6F-447C-83EC-B61FCF745B34}" scale="90" showPageBreaks="1" showGridLines="0" printArea="1" showAutoFilter="1" hiddenRows="1" hiddenColumns="1" view="pageBreakPreview" showRuler="0">
      <selection activeCell="F3" sqref="F3:K3"/>
      <pageMargins left="0.70866141732283472" right="0.51181102362204722" top="0.74803149606299213" bottom="0.74803149606299213" header="0.31496062992125984" footer="0.31496062992125984"/>
      <pageSetup paperSize="9" scale="50" orientation="portrait" r:id="rId1"/>
      <headerFooter alignWithMargins="0">
        <oddFooter>&amp;C&amp;P</oddFooter>
      </headerFooter>
      <autoFilter ref="A12:F317" xr:uid="{75CA9A49-5E5E-4609-B470-A6D4F0084872}"/>
    </customSheetView>
    <customSheetView guid="{4CB2AD8A-1395-4EEB-B6E5-ACA1429CF0DB}" showPageBreaks="1" showGridLines="0" printArea="1" showAutoFilter="1" showRuler="0" topLeftCell="A231">
      <selection activeCell="H250" sqref="H250"/>
      <pageMargins left="0.9055118110236221" right="0.39370078740157483" top="0.39370078740157483" bottom="0.35433070866141736" header="0.35433070866141736" footer="0.19685039370078741"/>
      <pageSetup paperSize="9" scale="48" orientation="portrait" r:id="rId2"/>
      <headerFooter alignWithMargins="0">
        <oddFooter>&amp;C&amp;P</oddFooter>
      </headerFooter>
      <autoFilter ref="A13:K323" xr:uid="{00000000-0000-0000-0000-000000000000}"/>
    </customSheetView>
    <customSheetView guid="{9984B0C7-561F-4358-8088-AD0C38B83804}" showPageBreaks="1" showGridLines="0" printArea="1" showAutoFilter="1" view="pageBreakPreview" showRuler="0" topLeftCell="A85">
      <selection activeCell="A92" sqref="A92"/>
      <pageMargins left="0.9055118110236221" right="0.39370078740157483" top="0.39370078740157483" bottom="0.35433070866141736" header="0.35433070866141736" footer="0.19685039370078741"/>
      <pageSetup paperSize="9" scale="58" orientation="portrait" r:id="rId3"/>
      <headerFooter alignWithMargins="0">
        <oddFooter>&amp;C&amp;P</oddFooter>
      </headerFooter>
      <autoFilter ref="A8:F234" xr:uid="{00000000-0000-0000-0000-000000000000}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4"/>
      <headerFooter alignWithMargins="0">
        <oddFooter>&amp;C&amp;P</oddFooter>
      </headerFooter>
      <autoFilter ref="A6:F152" xr:uid="{00000000-0000-0000-0000-000000000000}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5"/>
      <headerFooter alignWithMargins="0">
        <oddFooter>&amp;C&amp;P</oddFooter>
      </headerFooter>
      <autoFilter ref="A6:F166" xr:uid="{00000000-0000-0000-0000-000000000000}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6"/>
      <headerFooter alignWithMargins="0">
        <oddFooter>&amp;C&amp;P</oddFooter>
      </headerFooter>
      <autoFilter ref="A6:F215" xr:uid="{00000000-0000-0000-0000-000000000000}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7"/>
      <headerFooter alignWithMargins="0">
        <oddFooter>&amp;C&amp;P</oddFooter>
      </headerFooter>
      <autoFilter ref="A6:F185" xr:uid="{00000000-0000-0000-0000-000000000000}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8"/>
      <headerFooter alignWithMargins="0">
        <oddFooter>&amp;C&amp;P</oddFooter>
      </headerFooter>
      <autoFilter ref="A6:F107" xr:uid="{00000000-0000-0000-0000-000000000000}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9"/>
      <headerFooter alignWithMargins="0">
        <oddFooter>&amp;C&amp;P</oddFooter>
      </headerFooter>
      <autoFilter ref="A6:F107" xr:uid="{00000000-0000-0000-0000-000000000000}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G1" xr:uid="{00000000-0000-0000-0000-000000000000}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1"/>
      <headerFooter alignWithMargins="0">
        <oddFooter>&amp;C&amp;P</oddFooter>
      </headerFooter>
      <autoFilter ref="B1:G1" xr:uid="{00000000-0000-0000-0000-000000000000}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H1" xr:uid="{00000000-0000-0000-0000-000000000000}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H1" xr:uid="{00000000-0000-0000-0000-000000000000}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4"/>
      <headerFooter alignWithMargins="0">
        <oddFooter>&amp;C&amp;P</oddFooter>
      </headerFooter>
      <autoFilter ref="B1:G1" xr:uid="{00000000-0000-0000-0000-000000000000}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5"/>
      <headerFooter alignWithMargins="0">
        <oddFooter>&amp;C&amp;P</oddFooter>
      </headerFooter>
      <autoFilter ref="B1:G1" xr:uid="{00000000-0000-0000-0000-000000000000}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6"/>
      <headerFooter alignWithMargins="0">
        <oddFooter>&amp;C&amp;P</oddFooter>
      </headerFooter>
      <autoFilter ref="B1:G1" xr:uid="{00000000-0000-0000-0000-000000000000}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7"/>
      <headerFooter alignWithMargins="0">
        <oddFooter>&amp;C&amp;P</oddFooter>
      </headerFooter>
      <autoFilter ref="A6:F211" xr:uid="{00000000-0000-0000-0000-000000000000}"/>
    </customSheetView>
    <customSheetView guid="{172AB4E0-E0B8-4C7E-AAB6-F433E142714A}" showPageBreaks="1" showGridLines="0" printArea="1" showAutoFilter="1" view="pageBreakPreview" showRuler="0">
      <selection activeCell="F5" sqref="F5"/>
      <pageMargins left="0.9055118110236221" right="0.39370078740157483" top="0.39370078740157483" bottom="0.35433070866141736" header="0.35433070866141736" footer="0.19685039370078741"/>
      <pageSetup paperSize="9" scale="58" orientation="portrait" r:id="rId18"/>
      <headerFooter alignWithMargins="0">
        <oddFooter>&amp;C&amp;P</oddFooter>
      </headerFooter>
      <autoFilter ref="A9:F284" xr:uid="{00000000-0000-0000-0000-000000000000}"/>
    </customSheetView>
    <customSheetView guid="{C0DCEFD6-4378-4196-8A52-BBAE8937CBA3}" scale="90" showPageBreaks="1" showGridLines="0" printArea="1" showAutoFilter="1" view="pageBreakPreview" showRuler="0" topLeftCell="A82">
      <selection activeCell="A91" sqref="A91"/>
      <pageMargins left="0.7" right="0.7" top="0.75" bottom="0.75" header="0.3" footer="0.3"/>
      <pageSetup paperSize="9" scale="48" orientation="portrait" r:id="rId19"/>
      <headerFooter alignWithMargins="0">
        <oddFooter>&amp;C&amp;P</oddFooter>
      </headerFooter>
      <autoFilter ref="A12:F323" xr:uid="{00000000-0000-0000-0000-000000000000}"/>
    </customSheetView>
  </customSheetViews>
  <mergeCells count="13">
    <mergeCell ref="D1:K1"/>
    <mergeCell ref="E2:K2"/>
    <mergeCell ref="F3:K3"/>
    <mergeCell ref="D5:K5"/>
    <mergeCell ref="A9:K9"/>
    <mergeCell ref="E6:K6"/>
    <mergeCell ref="F7:K7"/>
    <mergeCell ref="G11:K11"/>
    <mergeCell ref="A11:A12"/>
    <mergeCell ref="B11:B12"/>
    <mergeCell ref="C11:D11"/>
    <mergeCell ref="E11:E12"/>
    <mergeCell ref="F11:F12"/>
  </mergeCells>
  <phoneticPr fontId="1" type="noConversion"/>
  <pageMargins left="0.70866141732283472" right="0.51181102362204722" top="0.74803149606299213" bottom="0.74803149606299213" header="0.31496062992125984" footer="0.31496062992125984"/>
  <pageSetup paperSize="9" scale="50" orientation="portrait" r:id="rId20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 год</vt:lpstr>
      <vt:lpstr>'2024-2026 год'!Заголовки_для_печати</vt:lpstr>
      <vt:lpstr>'2024-2026 год'!Область_печати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Лысакова</cp:lastModifiedBy>
  <cp:lastPrinted>2024-12-23T07:49:46Z</cp:lastPrinted>
  <dcterms:created xsi:type="dcterms:W3CDTF">2003-12-05T21:14:57Z</dcterms:created>
  <dcterms:modified xsi:type="dcterms:W3CDTF">2024-12-23T09:35:57Z</dcterms:modified>
</cp:coreProperties>
</file>