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15300" windowHeight="8076" activeTab="1"/>
  </bookViews>
  <sheets>
    <sheet name="индикаторы" sheetId="12" r:id="rId1"/>
    <sheet name="целев показ" sheetId="13" r:id="rId2"/>
  </sheets>
  <definedNames>
    <definedName name="_xlnm.Print_Titles" localSheetId="0">индикаторы!$7:$9</definedName>
    <definedName name="_xlnm.Print_Titles" localSheetId="1">'целев показ'!$15:$16</definedName>
    <definedName name="_xlnm.Print_Area" localSheetId="0">индикаторы!$A$1:$O$92</definedName>
  </definedNames>
  <calcPr calcId="145621"/>
</workbook>
</file>

<file path=xl/calcChain.xml><?xml version="1.0" encoding="utf-8"?>
<calcChain xmlns="http://schemas.openxmlformats.org/spreadsheetml/2006/main">
  <c r="N83" i="13" l="1"/>
  <c r="O83" i="13"/>
  <c r="P83" i="13"/>
  <c r="Q83" i="13"/>
  <c r="M83" i="13"/>
  <c r="L83" i="13"/>
  <c r="K83" i="13"/>
  <c r="J83" i="13"/>
  <c r="H83" i="13"/>
  <c r="G66" i="13" l="1"/>
  <c r="I66" i="13"/>
  <c r="H66" i="13"/>
  <c r="G133" i="13" l="1"/>
  <c r="H22" i="13" l="1"/>
  <c r="I22" i="13"/>
  <c r="J22" i="13"/>
  <c r="K22" i="13"/>
  <c r="L22" i="13"/>
  <c r="M22" i="13"/>
  <c r="N22" i="13"/>
  <c r="O22" i="13"/>
  <c r="Q22" i="13"/>
  <c r="F118" i="13" l="1"/>
  <c r="G118" i="13"/>
  <c r="E118" i="13"/>
  <c r="G88" i="13"/>
  <c r="F85" i="13"/>
  <c r="G85" i="13"/>
  <c r="H85" i="13"/>
  <c r="I85" i="13"/>
  <c r="J85" i="13"/>
  <c r="K85" i="13"/>
  <c r="L85" i="13"/>
  <c r="M85" i="13"/>
  <c r="N85" i="13"/>
  <c r="O85" i="13"/>
  <c r="Q85" i="13"/>
  <c r="E85" i="13"/>
  <c r="O91" i="13" l="1"/>
  <c r="M91" i="13"/>
  <c r="K91" i="13"/>
  <c r="I91" i="13"/>
  <c r="G91" i="13"/>
  <c r="Q91" i="13"/>
  <c r="N91" i="13"/>
  <c r="L91" i="13"/>
  <c r="J91" i="13"/>
  <c r="H91" i="13"/>
  <c r="F91" i="13"/>
  <c r="F90" i="13"/>
  <c r="Q90" i="13"/>
  <c r="O90" i="13"/>
  <c r="N90" i="13"/>
  <c r="M90" i="13"/>
  <c r="L90" i="13"/>
  <c r="K90" i="13"/>
  <c r="J90" i="13"/>
  <c r="I90" i="13"/>
  <c r="H90" i="13"/>
  <c r="G90" i="13"/>
  <c r="F67" i="13"/>
  <c r="G67" i="13"/>
  <c r="H67" i="13"/>
  <c r="I67" i="13"/>
  <c r="J67" i="13"/>
  <c r="K67" i="13"/>
  <c r="L67" i="13"/>
  <c r="M67" i="13"/>
  <c r="N67" i="13"/>
  <c r="O67" i="13"/>
  <c r="Q67" i="13"/>
  <c r="E67" i="13"/>
  <c r="G59" i="13"/>
  <c r="H59" i="13"/>
  <c r="I59" i="13"/>
  <c r="J59" i="13"/>
  <c r="K59" i="13"/>
  <c r="L59" i="13"/>
  <c r="M59" i="13"/>
  <c r="N59" i="13"/>
  <c r="O59" i="13"/>
  <c r="Q59" i="13"/>
  <c r="F59" i="13"/>
  <c r="E59" i="13"/>
  <c r="G137" i="13"/>
  <c r="H137" i="13"/>
  <c r="I137" i="13"/>
  <c r="J137" i="13"/>
  <c r="K137" i="13"/>
  <c r="L137" i="13"/>
  <c r="M137" i="13"/>
  <c r="N137" i="13"/>
  <c r="O137" i="13"/>
  <c r="Q137" i="13"/>
  <c r="F137" i="13"/>
  <c r="G136" i="13"/>
  <c r="H136" i="13"/>
  <c r="I136" i="13"/>
  <c r="J136" i="13"/>
  <c r="K136" i="13"/>
  <c r="L136" i="13"/>
  <c r="M136" i="13"/>
  <c r="N136" i="13"/>
  <c r="O136" i="13"/>
  <c r="Q136" i="13"/>
  <c r="F136" i="13"/>
  <c r="G129" i="13"/>
  <c r="H129" i="13"/>
  <c r="I129" i="13"/>
  <c r="J129" i="13"/>
  <c r="K129" i="13"/>
  <c r="L129" i="13"/>
  <c r="M129" i="13"/>
  <c r="N129" i="13"/>
  <c r="O129" i="13"/>
  <c r="Q129" i="13"/>
  <c r="F129" i="13"/>
  <c r="E95" i="13"/>
  <c r="G96" i="13"/>
  <c r="H96" i="13"/>
  <c r="I96" i="13"/>
  <c r="J96" i="13"/>
  <c r="K96" i="13"/>
  <c r="L96" i="13"/>
  <c r="M96" i="13"/>
  <c r="N96" i="13"/>
  <c r="O96" i="13"/>
  <c r="Q96" i="13"/>
  <c r="E96" i="13"/>
  <c r="H84" i="13"/>
  <c r="H88" i="13" s="1"/>
  <c r="I84" i="13"/>
  <c r="I88" i="13" s="1"/>
  <c r="J84" i="13"/>
  <c r="J88" i="13" s="1"/>
  <c r="K84" i="13"/>
  <c r="K88" i="13" s="1"/>
  <c r="L84" i="13"/>
  <c r="L88" i="13" s="1"/>
  <c r="M84" i="13"/>
  <c r="N84" i="13"/>
  <c r="O84" i="13"/>
  <c r="Q84" i="13"/>
  <c r="F72" i="13"/>
  <c r="G72" i="13"/>
  <c r="H72" i="13"/>
  <c r="I72" i="13"/>
  <c r="J72" i="13"/>
  <c r="K72" i="13"/>
  <c r="L72" i="13"/>
  <c r="M72" i="13"/>
  <c r="N72" i="13"/>
  <c r="O72" i="13"/>
  <c r="Q72" i="13"/>
  <c r="F69" i="13"/>
  <c r="G69" i="13"/>
  <c r="H69" i="13"/>
  <c r="I69" i="13"/>
  <c r="J69" i="13"/>
  <c r="K69" i="13"/>
  <c r="L69" i="13"/>
  <c r="M69" i="13"/>
  <c r="N69" i="13"/>
  <c r="O69" i="13"/>
  <c r="Q69" i="13"/>
  <c r="H68" i="13"/>
  <c r="I68" i="13"/>
  <c r="J68" i="13"/>
  <c r="K68" i="13"/>
  <c r="L68" i="13"/>
  <c r="M68" i="13"/>
  <c r="N68" i="13"/>
  <c r="O68" i="13"/>
  <c r="Q68" i="13"/>
  <c r="F68" i="13"/>
  <c r="G68" i="13"/>
  <c r="E68" i="13"/>
  <c r="Q66" i="13"/>
  <c r="O66" i="13"/>
  <c r="N66" i="13"/>
  <c r="M66" i="13"/>
  <c r="L66" i="13"/>
  <c r="K66" i="13"/>
  <c r="J66" i="13"/>
  <c r="F66" i="13"/>
  <c r="E66" i="13"/>
  <c r="F65" i="13"/>
  <c r="G65" i="13"/>
  <c r="H65" i="13"/>
  <c r="I65" i="13"/>
  <c r="J65" i="13"/>
  <c r="K65" i="13"/>
  <c r="L65" i="13"/>
  <c r="M65" i="13"/>
  <c r="N65" i="13"/>
  <c r="O65" i="13"/>
  <c r="Q65" i="13"/>
  <c r="E65" i="13"/>
  <c r="G64" i="13"/>
  <c r="H64" i="13"/>
  <c r="I64" i="13"/>
  <c r="J64" i="13"/>
  <c r="K64" i="13"/>
  <c r="L64" i="13"/>
  <c r="M64" i="13"/>
  <c r="N64" i="13"/>
  <c r="O64" i="13"/>
  <c r="Q64" i="13"/>
  <c r="F63" i="13"/>
  <c r="G63" i="13"/>
  <c r="H63" i="13"/>
  <c r="I63" i="13"/>
  <c r="J63" i="13"/>
  <c r="K63" i="13"/>
  <c r="L63" i="13"/>
  <c r="M63" i="13"/>
  <c r="N63" i="13"/>
  <c r="O63" i="13"/>
  <c r="Q63" i="13"/>
  <c r="G62" i="13"/>
  <c r="E38" i="13"/>
  <c r="F38" i="13"/>
  <c r="F40" i="13" l="1"/>
  <c r="E104" i="13"/>
  <c r="Q105" i="13"/>
  <c r="O105" i="13"/>
  <c r="N105" i="13"/>
  <c r="M105" i="13"/>
  <c r="L105" i="13"/>
  <c r="K105" i="13"/>
  <c r="J105" i="13"/>
  <c r="I105" i="13"/>
  <c r="H105" i="13"/>
  <c r="G105" i="13"/>
  <c r="Q102" i="13"/>
  <c r="O102" i="13"/>
  <c r="N102" i="13"/>
  <c r="M102" i="13"/>
  <c r="L102" i="13"/>
  <c r="K102" i="13"/>
  <c r="J102" i="13"/>
  <c r="I102" i="13"/>
  <c r="H102" i="13"/>
  <c r="G102" i="13"/>
  <c r="F113" i="13"/>
  <c r="Q113" i="13"/>
  <c r="O113" i="13"/>
  <c r="N113" i="13"/>
  <c r="M113" i="13"/>
  <c r="L113" i="13"/>
  <c r="K113" i="13"/>
  <c r="J113" i="13"/>
  <c r="I113" i="13"/>
  <c r="H113" i="13"/>
  <c r="G113" i="13"/>
  <c r="Q123" i="13"/>
  <c r="O123" i="13"/>
  <c r="N123" i="13"/>
  <c r="M123" i="13"/>
  <c r="L123" i="13"/>
  <c r="K123" i="13"/>
  <c r="J123" i="13"/>
  <c r="I123" i="13"/>
  <c r="Q62" i="13"/>
  <c r="Q134" i="13"/>
  <c r="Q133" i="13"/>
  <c r="Q132" i="13"/>
  <c r="Q131" i="13"/>
  <c r="Q130" i="13"/>
  <c r="Q117" i="13"/>
  <c r="Q112" i="13"/>
  <c r="Q106" i="13"/>
  <c r="Q95" i="13"/>
  <c r="Q99" i="13" s="1"/>
  <c r="Q93" i="13"/>
  <c r="Q82" i="13"/>
  <c r="Q81" i="13"/>
  <c r="Q80" i="13"/>
  <c r="Q79" i="13"/>
  <c r="Q78" i="13"/>
  <c r="Q77" i="13"/>
  <c r="Q76" i="13"/>
  <c r="Q75" i="13"/>
  <c r="Q74" i="13"/>
  <c r="Q73" i="13"/>
  <c r="Q71" i="13"/>
  <c r="Q61" i="13"/>
  <c r="Q58" i="13"/>
  <c r="Q55" i="13"/>
  <c r="Q54" i="13"/>
  <c r="Q53" i="13"/>
  <c r="Q51" i="13"/>
  <c r="Q48" i="13"/>
  <c r="Q43" i="13"/>
  <c r="Q38" i="13"/>
  <c r="Q27" i="13"/>
  <c r="Q26" i="13"/>
  <c r="Q24" i="13"/>
  <c r="Q23" i="13"/>
  <c r="Q21" i="13"/>
  <c r="Q18" i="13"/>
  <c r="O27" i="13"/>
  <c r="J25" i="13"/>
  <c r="O79" i="13"/>
  <c r="N79" i="13"/>
  <c r="M79" i="13"/>
  <c r="L79" i="13"/>
  <c r="K79" i="13"/>
  <c r="J79" i="13"/>
  <c r="I79" i="13"/>
  <c r="H79" i="13"/>
  <c r="G79" i="13"/>
  <c r="F79" i="13"/>
  <c r="E79" i="13"/>
  <c r="E18" i="13"/>
  <c r="O18" i="13"/>
  <c r="N18" i="13"/>
  <c r="M18" i="13"/>
  <c r="L18" i="13"/>
  <c r="L35" i="13" s="1"/>
  <c r="L36" i="13" s="1"/>
  <c r="K18" i="13"/>
  <c r="H18" i="13"/>
  <c r="I18" i="13"/>
  <c r="G18" i="13"/>
  <c r="F18" i="13"/>
  <c r="O95" i="13"/>
  <c r="O104" i="13" s="1"/>
  <c r="N95" i="13"/>
  <c r="N99" i="13" s="1"/>
  <c r="M95" i="13"/>
  <c r="M99" i="13" s="1"/>
  <c r="L95" i="13"/>
  <c r="L99" i="13" s="1"/>
  <c r="K95" i="13"/>
  <c r="K99" i="13" s="1"/>
  <c r="J95" i="13"/>
  <c r="J99" i="13" s="1"/>
  <c r="I95" i="13"/>
  <c r="I99" i="13" s="1"/>
  <c r="H95" i="13"/>
  <c r="H99" i="13" s="1"/>
  <c r="G95" i="13"/>
  <c r="F95" i="13"/>
  <c r="H106" i="13"/>
  <c r="G106" i="13"/>
  <c r="F106" i="13"/>
  <c r="E106" i="13"/>
  <c r="J101" i="13"/>
  <c r="F96" i="13"/>
  <c r="F101" i="13" s="1"/>
  <c r="N27" i="13"/>
  <c r="M27" i="13"/>
  <c r="L27" i="13"/>
  <c r="K27" i="13"/>
  <c r="J27" i="13"/>
  <c r="I27" i="13"/>
  <c r="H27" i="13"/>
  <c r="G27" i="13"/>
  <c r="F27" i="13"/>
  <c r="E27" i="13"/>
  <c r="J18" i="13"/>
  <c r="O93" i="13"/>
  <c r="F87" i="13"/>
  <c r="O134" i="13"/>
  <c r="N134" i="13"/>
  <c r="M134" i="13"/>
  <c r="L134" i="13"/>
  <c r="K134" i="13"/>
  <c r="J134" i="13"/>
  <c r="I134" i="13"/>
  <c r="H134" i="13"/>
  <c r="G134" i="13"/>
  <c r="F134" i="13"/>
  <c r="O133" i="13"/>
  <c r="N133" i="13"/>
  <c r="M133" i="13"/>
  <c r="L133" i="13"/>
  <c r="K133" i="13"/>
  <c r="J133" i="13"/>
  <c r="I133" i="13"/>
  <c r="H133" i="13"/>
  <c r="F133" i="13"/>
  <c r="O132" i="13"/>
  <c r="N132" i="13"/>
  <c r="M132" i="13"/>
  <c r="L132" i="13"/>
  <c r="K132" i="13"/>
  <c r="J132" i="13"/>
  <c r="I132" i="13"/>
  <c r="H132" i="13"/>
  <c r="G132" i="13"/>
  <c r="F132" i="13"/>
  <c r="O131" i="13"/>
  <c r="N131" i="13"/>
  <c r="M131" i="13"/>
  <c r="L131" i="13"/>
  <c r="K131" i="13"/>
  <c r="J131" i="13"/>
  <c r="I131" i="13"/>
  <c r="H131" i="13"/>
  <c r="G131" i="13"/>
  <c r="F131" i="13"/>
  <c r="O117" i="13"/>
  <c r="E117" i="13"/>
  <c r="N117" i="13"/>
  <c r="M117" i="13"/>
  <c r="L117" i="13"/>
  <c r="K117" i="13"/>
  <c r="J117" i="13"/>
  <c r="I117" i="13"/>
  <c r="H117" i="13"/>
  <c r="G117" i="13"/>
  <c r="F117" i="13"/>
  <c r="F62" i="13"/>
  <c r="E26" i="13"/>
  <c r="O51" i="13"/>
  <c r="N51" i="13"/>
  <c r="M51" i="13"/>
  <c r="L51" i="13"/>
  <c r="K51" i="13"/>
  <c r="J51" i="13"/>
  <c r="I51" i="13"/>
  <c r="H51" i="13"/>
  <c r="G51" i="13"/>
  <c r="F51" i="13"/>
  <c r="O112" i="13"/>
  <c r="N112" i="13"/>
  <c r="M112" i="13"/>
  <c r="L112" i="13"/>
  <c r="K112" i="13"/>
  <c r="J112" i="13"/>
  <c r="I112" i="13"/>
  <c r="H112" i="13"/>
  <c r="G112" i="13"/>
  <c r="F112" i="13"/>
  <c r="O82" i="13"/>
  <c r="N82" i="13"/>
  <c r="M82" i="13"/>
  <c r="L82" i="13"/>
  <c r="K82" i="13"/>
  <c r="J82" i="13"/>
  <c r="I82" i="13"/>
  <c r="H82" i="13"/>
  <c r="G82" i="13"/>
  <c r="O81" i="13"/>
  <c r="N81" i="13"/>
  <c r="M81" i="13"/>
  <c r="L81" i="13"/>
  <c r="K81" i="13"/>
  <c r="J81" i="13"/>
  <c r="I81" i="13"/>
  <c r="H81" i="13"/>
  <c r="G81" i="13"/>
  <c r="F81" i="13"/>
  <c r="E81" i="13"/>
  <c r="O80" i="13"/>
  <c r="N80" i="13"/>
  <c r="M80" i="13"/>
  <c r="L80" i="13"/>
  <c r="K80" i="13"/>
  <c r="J80" i="13"/>
  <c r="I80" i="13"/>
  <c r="H80" i="13"/>
  <c r="G80" i="13"/>
  <c r="F80" i="13"/>
  <c r="E80" i="13"/>
  <c r="O78" i="13"/>
  <c r="N78" i="13"/>
  <c r="M78" i="13"/>
  <c r="L78" i="13"/>
  <c r="K78" i="13"/>
  <c r="J78" i="13"/>
  <c r="I78" i="13"/>
  <c r="H78" i="13"/>
  <c r="G78" i="13"/>
  <c r="F78" i="13"/>
  <c r="E78" i="13"/>
  <c r="O77" i="13"/>
  <c r="N77" i="13"/>
  <c r="M77" i="13"/>
  <c r="L77" i="13"/>
  <c r="K77" i="13"/>
  <c r="J77" i="13"/>
  <c r="I77" i="13"/>
  <c r="H77" i="13"/>
  <c r="G77" i="13"/>
  <c r="F77" i="13"/>
  <c r="E77" i="13"/>
  <c r="O76" i="13"/>
  <c r="N76" i="13"/>
  <c r="M76" i="13"/>
  <c r="L76" i="13"/>
  <c r="K76" i="13"/>
  <c r="J76" i="13"/>
  <c r="I76" i="13"/>
  <c r="H76" i="13"/>
  <c r="G76" i="13"/>
  <c r="F76" i="13"/>
  <c r="E76" i="13"/>
  <c r="O75" i="13"/>
  <c r="N75" i="13"/>
  <c r="M75" i="13"/>
  <c r="L75" i="13"/>
  <c r="K75" i="13"/>
  <c r="J75" i="13"/>
  <c r="I75" i="13"/>
  <c r="H75" i="13"/>
  <c r="G75" i="13"/>
  <c r="F75" i="13"/>
  <c r="E75" i="13"/>
  <c r="I74" i="13"/>
  <c r="H74" i="13"/>
  <c r="G74" i="13"/>
  <c r="F74" i="13"/>
  <c r="E74" i="13"/>
  <c r="E72" i="13"/>
  <c r="H71" i="13"/>
  <c r="G71" i="13"/>
  <c r="F71" i="13"/>
  <c r="E71" i="13"/>
  <c r="E69" i="13"/>
  <c r="G61" i="13"/>
  <c r="F61" i="13"/>
  <c r="G58" i="13"/>
  <c r="F58" i="13"/>
  <c r="E58" i="13"/>
  <c r="G55" i="13"/>
  <c r="F55" i="13"/>
  <c r="I53" i="13"/>
  <c r="H53" i="13"/>
  <c r="G53" i="13"/>
  <c r="F53" i="13"/>
  <c r="E53" i="13"/>
  <c r="I48" i="13"/>
  <c r="H48" i="13"/>
  <c r="G48" i="13"/>
  <c r="F48" i="13"/>
  <c r="E48" i="13"/>
  <c r="F44" i="13"/>
  <c r="G43" i="13"/>
  <c r="F43" i="13"/>
  <c r="E43" i="13"/>
  <c r="O38" i="13"/>
  <c r="N38" i="13"/>
  <c r="M38" i="13"/>
  <c r="L38" i="13"/>
  <c r="K38" i="13"/>
  <c r="K42" i="13" s="1"/>
  <c r="J38" i="13"/>
  <c r="I38" i="13"/>
  <c r="I42" i="13" s="1"/>
  <c r="H38" i="13"/>
  <c r="H42" i="13" s="1"/>
  <c r="G38" i="13"/>
  <c r="O26" i="13"/>
  <c r="N26" i="13"/>
  <c r="M26" i="13"/>
  <c r="L26" i="13"/>
  <c r="K26" i="13"/>
  <c r="J26" i="13"/>
  <c r="I26" i="13"/>
  <c r="H26" i="13"/>
  <c r="G26" i="13"/>
  <c r="F26" i="13"/>
  <c r="I25" i="13"/>
  <c r="H25" i="13"/>
  <c r="G25" i="13"/>
  <c r="F25" i="13"/>
  <c r="F24" i="13"/>
  <c r="G23" i="13"/>
  <c r="F23" i="13"/>
  <c r="G22" i="13"/>
  <c r="H21" i="13"/>
  <c r="F21" i="13"/>
  <c r="E21" i="13"/>
  <c r="J74" i="13"/>
  <c r="O73" i="13"/>
  <c r="N73" i="13"/>
  <c r="M73" i="13"/>
  <c r="L73" i="13"/>
  <c r="K73" i="13"/>
  <c r="J73" i="13"/>
  <c r="I73" i="13"/>
  <c r="H73" i="13"/>
  <c r="G73" i="13"/>
  <c r="F73" i="13"/>
  <c r="E73" i="13"/>
  <c r="I106" i="13"/>
  <c r="F82" i="13"/>
  <c r="E82" i="13"/>
  <c r="E63" i="13"/>
  <c r="E55" i="13"/>
  <c r="H43" i="13"/>
  <c r="M54" i="13"/>
  <c r="K54" i="13"/>
  <c r="I23" i="13"/>
  <c r="I21" i="13"/>
  <c r="J21" i="13"/>
  <c r="E24" i="13"/>
  <c r="H23" i="13"/>
  <c r="E23" i="13"/>
  <c r="F22" i="13"/>
  <c r="G21" i="13"/>
  <c r="K93" i="13"/>
  <c r="O74" i="13"/>
  <c r="F39" i="13"/>
  <c r="I55" i="13"/>
  <c r="L54" i="13"/>
  <c r="J54" i="13"/>
  <c r="E39" i="13"/>
  <c r="E42" i="13" s="1"/>
  <c r="E54" i="13"/>
  <c r="I43" i="13"/>
  <c r="G130" i="13"/>
  <c r="F64" i="13"/>
  <c r="K21" i="13"/>
  <c r="L21" i="13"/>
  <c r="H130" i="13"/>
  <c r="I130" i="13"/>
  <c r="F54" i="13"/>
  <c r="G54" i="13"/>
  <c r="H54" i="13"/>
  <c r="Q42" i="13"/>
  <c r="F130" i="13"/>
  <c r="E22" i="13"/>
  <c r="E44" i="13"/>
  <c r="J53" i="13"/>
  <c r="H55" i="13"/>
  <c r="F47" i="13"/>
  <c r="H24" i="13"/>
  <c r="H61" i="13"/>
  <c r="G24" i="13"/>
  <c r="J130" i="13"/>
  <c r="I54" i="13"/>
  <c r="G39" i="13"/>
  <c r="N54" i="13"/>
  <c r="J23" i="13"/>
  <c r="O54" i="13"/>
  <c r="L41" i="13"/>
  <c r="M21" i="13"/>
  <c r="I24" i="13"/>
  <c r="K74" i="13"/>
  <c r="K130" i="13"/>
  <c r="E34" i="13"/>
  <c r="J24" i="13"/>
  <c r="L130" i="13"/>
  <c r="L74" i="13"/>
  <c r="N21" i="13"/>
  <c r="O21" i="13"/>
  <c r="M74" i="13"/>
  <c r="N74" i="13"/>
  <c r="M130" i="13"/>
  <c r="K24" i="13"/>
  <c r="N130" i="13"/>
  <c r="L24" i="13"/>
  <c r="M24" i="13"/>
  <c r="O130" i="13"/>
  <c r="O24" i="13"/>
  <c r="N24" i="13"/>
  <c r="J42" i="13" l="1"/>
  <c r="E120" i="13"/>
  <c r="F120" i="13"/>
  <c r="G109" i="13"/>
  <c r="O33" i="13"/>
  <c r="O34" i="13" s="1"/>
  <c r="O98" i="13"/>
  <c r="L31" i="13"/>
  <c r="L32" i="13" s="1"/>
  <c r="E126" i="13"/>
  <c r="F127" i="13"/>
  <c r="F102" i="13"/>
  <c r="F105" i="13"/>
  <c r="F104" i="13"/>
  <c r="G99" i="13"/>
  <c r="G98" i="13"/>
  <c r="G29" i="13"/>
  <c r="G30" i="13" s="1"/>
  <c r="G104" i="13"/>
  <c r="H104" i="13"/>
  <c r="I104" i="13"/>
  <c r="J104" i="13"/>
  <c r="K104" i="13"/>
  <c r="L104" i="13"/>
  <c r="M104" i="13"/>
  <c r="N104" i="13"/>
  <c r="Q104" i="13"/>
  <c r="I109" i="13"/>
  <c r="I110" i="13"/>
  <c r="G121" i="13"/>
  <c r="G120" i="13"/>
  <c r="K121" i="13"/>
  <c r="K120" i="13"/>
  <c r="Q98" i="13"/>
  <c r="O99" i="13"/>
  <c r="H120" i="13"/>
  <c r="I120" i="13"/>
  <c r="J120" i="13"/>
  <c r="L120" i="13"/>
  <c r="M120" i="13"/>
  <c r="N120" i="13"/>
  <c r="O120" i="13"/>
  <c r="F110" i="13"/>
  <c r="G110" i="13"/>
  <c r="H110" i="13"/>
  <c r="Q40" i="13"/>
  <c r="Q110" i="13"/>
  <c r="Q120" i="13"/>
  <c r="F126" i="13"/>
  <c r="G126" i="13"/>
  <c r="H126" i="13"/>
  <c r="I126" i="13"/>
  <c r="J126" i="13"/>
  <c r="K126" i="13"/>
  <c r="L126" i="13"/>
  <c r="M126" i="13"/>
  <c r="N126" i="13"/>
  <c r="O126" i="13"/>
  <c r="Q126" i="13"/>
  <c r="G115" i="13"/>
  <c r="H115" i="13"/>
  <c r="I115" i="13"/>
  <c r="Q115" i="13"/>
  <c r="G127" i="13"/>
  <c r="H127" i="13"/>
  <c r="I127" i="13"/>
  <c r="J127" i="13"/>
  <c r="K127" i="13"/>
  <c r="L127" i="13"/>
  <c r="M127" i="13"/>
  <c r="N127" i="13"/>
  <c r="O127" i="13"/>
  <c r="Q127" i="13"/>
  <c r="J35" i="13"/>
  <c r="J36" i="13" s="1"/>
  <c r="I35" i="13"/>
  <c r="I36" i="13" s="1"/>
  <c r="H29" i="13"/>
  <c r="H30" i="13" s="1"/>
  <c r="I29" i="13"/>
  <c r="I30" i="13" s="1"/>
  <c r="J29" i="13"/>
  <c r="J30" i="13" s="1"/>
  <c r="K29" i="13"/>
  <c r="L29" i="13"/>
  <c r="L30" i="13" s="1"/>
  <c r="M29" i="13"/>
  <c r="M30" i="13" s="1"/>
  <c r="N29" i="13"/>
  <c r="N30" i="13" s="1"/>
  <c r="O29" i="13"/>
  <c r="O30" i="13" s="1"/>
  <c r="Q29" i="13"/>
  <c r="Q30" i="13" s="1"/>
  <c r="F29" i="13"/>
  <c r="F30" i="13" s="1"/>
  <c r="M101" i="13"/>
  <c r="Q101" i="13"/>
  <c r="Q41" i="13"/>
  <c r="Q88" i="13"/>
  <c r="Q121" i="13"/>
  <c r="Q33" i="13"/>
  <c r="Q34" i="13" s="1"/>
  <c r="Q47" i="13"/>
  <c r="Q31" i="13"/>
  <c r="Q32" i="13" s="1"/>
  <c r="Q35" i="13"/>
  <c r="Q36" i="13" s="1"/>
  <c r="G33" i="13"/>
  <c r="G34" i="13" s="1"/>
  <c r="I33" i="13"/>
  <c r="I34" i="13" s="1"/>
  <c r="H31" i="13"/>
  <c r="H32" i="13" s="1"/>
  <c r="Q46" i="13"/>
  <c r="Q87" i="13"/>
  <c r="K33" i="13"/>
  <c r="K34" i="13" s="1"/>
  <c r="M121" i="13"/>
  <c r="I121" i="13"/>
  <c r="K41" i="13"/>
  <c r="M42" i="13"/>
  <c r="I46" i="13"/>
  <c r="J87" i="13"/>
  <c r="K101" i="13"/>
  <c r="H109" i="13"/>
  <c r="F98" i="13"/>
  <c r="F41" i="13"/>
  <c r="O41" i="13"/>
  <c r="K87" i="13"/>
  <c r="G87" i="13"/>
  <c r="I41" i="13"/>
  <c r="G41" i="13"/>
  <c r="L101" i="13"/>
  <c r="H98" i="13"/>
  <c r="I101" i="13"/>
  <c r="J41" i="13"/>
  <c r="L40" i="13"/>
  <c r="G50" i="13"/>
  <c r="H87" i="13"/>
  <c r="G35" i="13"/>
  <c r="G36" i="13" s="1"/>
  <c r="J55" i="13"/>
  <c r="J43" i="13"/>
  <c r="K48" i="13"/>
  <c r="L42" i="13"/>
  <c r="I98" i="13"/>
  <c r="J98" i="13"/>
  <c r="I87" i="13"/>
  <c r="J48" i="13"/>
  <c r="H47" i="13"/>
  <c r="M40" i="13"/>
  <c r="F45" i="13"/>
  <c r="G45" i="13"/>
  <c r="J46" i="13"/>
  <c r="N46" i="13"/>
  <c r="O46" i="13"/>
  <c r="F50" i="13"/>
  <c r="I93" i="13"/>
  <c r="G31" i="13"/>
  <c r="G32" i="13" s="1"/>
  <c r="I31" i="13"/>
  <c r="I32" i="13" s="1"/>
  <c r="N31" i="13"/>
  <c r="N32" i="13" s="1"/>
  <c r="H33" i="13"/>
  <c r="H34" i="13" s="1"/>
  <c r="M33" i="13"/>
  <c r="M34" i="13" s="1"/>
  <c r="F99" i="13"/>
  <c r="K98" i="13"/>
  <c r="N98" i="13"/>
  <c r="N35" i="13"/>
  <c r="N36" i="13" s="1"/>
  <c r="O101" i="13"/>
  <c r="F109" i="13"/>
  <c r="K53" i="13"/>
  <c r="G40" i="13"/>
  <c r="I40" i="13"/>
  <c r="K40" i="13"/>
  <c r="J40" i="13"/>
  <c r="O40" i="13"/>
  <c r="N40" i="13"/>
  <c r="O42" i="13"/>
  <c r="H46" i="13"/>
  <c r="G46" i="13"/>
  <c r="L46" i="13"/>
  <c r="K46" i="13"/>
  <c r="H50" i="13"/>
  <c r="I50" i="13"/>
  <c r="F88" i="13"/>
  <c r="L87" i="13"/>
  <c r="M87" i="13"/>
  <c r="N93" i="13"/>
  <c r="N87" i="13"/>
  <c r="O87" i="13"/>
  <c r="M98" i="13"/>
  <c r="L98" i="13"/>
  <c r="K55" i="13"/>
  <c r="H62" i="13"/>
  <c r="H58" i="13"/>
  <c r="I61" i="13"/>
  <c r="G47" i="13"/>
  <c r="M41" i="13"/>
  <c r="N42" i="13"/>
  <c r="M46" i="13"/>
  <c r="H40" i="13"/>
  <c r="I45" i="13"/>
  <c r="F42" i="13"/>
  <c r="K23" i="13"/>
  <c r="G101" i="13"/>
  <c r="H101" i="13"/>
  <c r="H41" i="13"/>
  <c r="E47" i="13"/>
  <c r="O121" i="13"/>
  <c r="L33" i="13"/>
  <c r="L34" i="13" s="1"/>
  <c r="N33" i="13"/>
  <c r="N34" i="13" s="1"/>
  <c r="N101" i="13"/>
  <c r="H35" i="13"/>
  <c r="H36" i="13" s="1"/>
  <c r="K58" i="13"/>
  <c r="J61" i="13"/>
  <c r="I58" i="13"/>
  <c r="G42" i="13"/>
  <c r="L48" i="13"/>
  <c r="F46" i="13"/>
  <c r="N41" i="13"/>
  <c r="I47" i="13"/>
  <c r="K43" i="13"/>
  <c r="H45" i="13"/>
  <c r="I62" i="13"/>
  <c r="F121" i="13"/>
  <c r="H121" i="13"/>
  <c r="J121" i="13"/>
  <c r="L121" i="13"/>
  <c r="N121" i="13"/>
  <c r="H93" i="13"/>
  <c r="J93" i="13"/>
  <c r="L93" i="13"/>
  <c r="N88" i="13"/>
  <c r="I71" i="13"/>
  <c r="K62" i="13"/>
  <c r="M88" i="13"/>
  <c r="M93" i="13"/>
  <c r="O88" i="13"/>
  <c r="J33" i="13"/>
  <c r="J34" i="13" s="1"/>
  <c r="J31" i="13"/>
  <c r="J32" i="13" s="1"/>
  <c r="F35" i="13"/>
  <c r="F36" i="13" s="1"/>
  <c r="F33" i="13"/>
  <c r="F34" i="13" s="1"/>
  <c r="F31" i="13"/>
  <c r="F32" i="13" s="1"/>
  <c r="K35" i="13"/>
  <c r="K36" i="13" s="1"/>
  <c r="K31" i="13"/>
  <c r="K32" i="13" s="1"/>
  <c r="K30" i="13"/>
  <c r="M35" i="13"/>
  <c r="M36" i="13" s="1"/>
  <c r="M31" i="13"/>
  <c r="M32" i="13" s="1"/>
  <c r="O35" i="13"/>
  <c r="O36" i="13" s="1"/>
  <c r="O31" i="13"/>
  <c r="O32" i="13" s="1"/>
  <c r="J47" i="13" l="1"/>
  <c r="J50" i="13"/>
  <c r="J45" i="13"/>
  <c r="K50" i="13"/>
  <c r="L50" i="13"/>
  <c r="J106" i="13"/>
  <c r="L55" i="13"/>
  <c r="L43" i="13"/>
  <c r="L47" i="13" s="1"/>
  <c r="L23" i="13"/>
  <c r="J62" i="13"/>
  <c r="J58" i="13"/>
  <c r="K61" i="13"/>
  <c r="L53" i="13"/>
  <c r="L62" i="13"/>
  <c r="L61" i="13"/>
  <c r="L58" i="13"/>
  <c r="K71" i="13"/>
  <c r="K45" i="13"/>
  <c r="K47" i="13"/>
  <c r="J71" i="13"/>
  <c r="M53" i="13"/>
  <c r="M48" i="13"/>
  <c r="M50" i="13" s="1"/>
  <c r="J109" i="13" l="1"/>
  <c r="J110" i="13"/>
  <c r="J115" i="13"/>
  <c r="L45" i="13"/>
  <c r="K106" i="13"/>
  <c r="M55" i="13"/>
  <c r="M43" i="13"/>
  <c r="M23" i="13"/>
  <c r="N48" i="13"/>
  <c r="N50" i="13" s="1"/>
  <c r="N53" i="13"/>
  <c r="M62" i="13"/>
  <c r="M58" i="13"/>
  <c r="M61" i="13"/>
  <c r="K109" i="13" l="1"/>
  <c r="K110" i="13"/>
  <c r="K115" i="13"/>
  <c r="L71" i="13"/>
  <c r="L106" i="13"/>
  <c r="N23" i="13"/>
  <c r="O23" i="13"/>
  <c r="N55" i="13"/>
  <c r="N43" i="13"/>
  <c r="M45" i="13"/>
  <c r="M47" i="13"/>
  <c r="N62" i="13"/>
  <c r="N61" i="13"/>
  <c r="N58" i="13"/>
  <c r="O48" i="13"/>
  <c r="O53" i="13"/>
  <c r="O62" i="13"/>
  <c r="O58" i="13"/>
  <c r="O61" i="13"/>
  <c r="L109" i="13" l="1"/>
  <c r="L110" i="13"/>
  <c r="L115" i="13"/>
  <c r="O50" i="13"/>
  <c r="Q50" i="13"/>
  <c r="M71" i="13"/>
  <c r="M106" i="13"/>
  <c r="N45" i="13"/>
  <c r="N47" i="13"/>
  <c r="O43" i="13"/>
  <c r="Q45" i="13" s="1"/>
  <c r="O55" i="13"/>
  <c r="M109" i="13" l="1"/>
  <c r="M110" i="13"/>
  <c r="M115" i="13"/>
  <c r="N106" i="13"/>
  <c r="N71" i="13"/>
  <c r="O45" i="13"/>
  <c r="O47" i="13"/>
  <c r="N109" i="13" l="1"/>
  <c r="N110" i="13"/>
  <c r="N115" i="13"/>
  <c r="O106" i="13"/>
  <c r="O71" i="13"/>
  <c r="O110" i="13" l="1"/>
  <c r="O115" i="13"/>
  <c r="O109" i="13"/>
  <c r="Q109" i="13"/>
</calcChain>
</file>

<file path=xl/sharedStrings.xml><?xml version="1.0" encoding="utf-8"?>
<sst xmlns="http://schemas.openxmlformats.org/spreadsheetml/2006/main" count="733" uniqueCount="548">
  <si>
    <t>Площадь жилых домов на территории МО, где расчеты за ЭЭ осуществляются с использованием приборов учета (в части многоквартирных домов - с использованием коллективных (общедомовых) приборов учета)</t>
  </si>
  <si>
    <t>Площадь жилых домов на территории МО, где расчеты за ЭЭ осуществляют с применением расчетных способов (кроме нормативов потребления)</t>
  </si>
  <si>
    <t>Площадь жилых домов на территории МО, где за природный газ осуществляются с применением расчетных способов (кроме нормативов потребления)</t>
  </si>
  <si>
    <t>Удельный расход топлива на выработку ЭЭ тепловыми электростанциями</t>
  </si>
  <si>
    <t>Объем потерь ТЭ при ее передаче</t>
  </si>
  <si>
    <t>Объем потерь воды при ее передаче</t>
  </si>
  <si>
    <t>п79</t>
  </si>
  <si>
    <t>п80</t>
  </si>
  <si>
    <t>Количество высокоэкономичных по использованию моторного топлива (в том числе относящихся к объектам с высоким классом энергетической эффективности) транспортных средств на территории МО</t>
  </si>
  <si>
    <t>Количество общественного транспорта на территории МО, в отношении которых проведены мероприятия по энергосбережению и повышению энергетической эффективности, в том числе по замещению бензина, используемого транспортными средствами в качестве моторного топлива, природным газом</t>
  </si>
  <si>
    <t>п1</t>
  </si>
  <si>
    <t>п2</t>
  </si>
  <si>
    <t>п3</t>
  </si>
  <si>
    <t>п4</t>
  </si>
  <si>
    <t>п5</t>
  </si>
  <si>
    <t>п6</t>
  </si>
  <si>
    <t>п7</t>
  </si>
  <si>
    <t>п8</t>
  </si>
  <si>
    <t>п9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</si>
  <si>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</si>
  <si>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</si>
  <si>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</si>
  <si>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</si>
  <si>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</si>
  <si>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</si>
  <si>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</si>
  <si>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</si>
  <si>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</si>
  <si>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</si>
  <si>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</si>
  <si>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п21</t>
  </si>
  <si>
    <t>п22</t>
  </si>
  <si>
    <t>п23</t>
  </si>
  <si>
    <t>п24</t>
  </si>
  <si>
    <t>п25</t>
  </si>
  <si>
    <t>п26</t>
  </si>
  <si>
    <t>п27</t>
  </si>
  <si>
    <t>п28</t>
  </si>
  <si>
    <t>п29</t>
  </si>
  <si>
    <t>п30</t>
  </si>
  <si>
    <t>п31</t>
  </si>
  <si>
    <t>п32</t>
  </si>
  <si>
    <t>п33</t>
  </si>
  <si>
    <t>п34</t>
  </si>
  <si>
    <t>п35</t>
  </si>
  <si>
    <t>п36</t>
  </si>
  <si>
    <t>п37</t>
  </si>
  <si>
    <t>п38</t>
  </si>
  <si>
    <t>п39</t>
  </si>
  <si>
    <t>п40</t>
  </si>
  <si>
    <t>п41</t>
  </si>
  <si>
    <t>п42</t>
  </si>
  <si>
    <t>п43</t>
  </si>
  <si>
    <t>п44</t>
  </si>
  <si>
    <t>п45</t>
  </si>
  <si>
    <t>п46</t>
  </si>
  <si>
    <t>п47</t>
  </si>
  <si>
    <t>п48</t>
  </si>
  <si>
    <t>п49</t>
  </si>
  <si>
    <t>п50</t>
  </si>
  <si>
    <t>п51</t>
  </si>
  <si>
    <t>п52</t>
  </si>
  <si>
    <t>п53</t>
  </si>
  <si>
    <t>п54</t>
  </si>
  <si>
    <t>п55</t>
  </si>
  <si>
    <t>п56</t>
  </si>
  <si>
    <t>п57</t>
  </si>
  <si>
    <t>п58</t>
  </si>
  <si>
    <t>п59</t>
  </si>
  <si>
    <t>п60</t>
  </si>
  <si>
    <t>п61</t>
  </si>
  <si>
    <t>п62</t>
  </si>
  <si>
    <t>п63</t>
  </si>
  <si>
    <t>п64</t>
  </si>
  <si>
    <t>п65</t>
  </si>
  <si>
    <t>п66</t>
  </si>
  <si>
    <t>п67</t>
  </si>
  <si>
    <t>п68</t>
  </si>
  <si>
    <t>п69</t>
  </si>
  <si>
    <t>п70</t>
  </si>
  <si>
    <t>п71</t>
  </si>
  <si>
    <t>п72</t>
  </si>
  <si>
    <t>п73</t>
  </si>
  <si>
    <t>п74</t>
  </si>
  <si>
    <t>п75</t>
  </si>
  <si>
    <t>п76</t>
  </si>
  <si>
    <t>п77</t>
  </si>
  <si>
    <t>п78</t>
  </si>
  <si>
    <t>№
п/п</t>
  </si>
  <si>
    <t xml:space="preserve">Единица измерения  </t>
  </si>
  <si>
    <t>Общие сведения</t>
  </si>
  <si>
    <t>млрд. руб.</t>
  </si>
  <si>
    <t>тыс. т.у.т.</t>
  </si>
  <si>
    <t>тыс. кВтч</t>
  </si>
  <si>
    <t>тыс. Гкал</t>
  </si>
  <si>
    <t>тыс. куб. м</t>
  </si>
  <si>
    <t>руб./кВтч</t>
  </si>
  <si>
    <t>руб./Гкал</t>
  </si>
  <si>
    <t>руб./куб. м</t>
  </si>
  <si>
    <t>руб./тыс.
куб. м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</si>
  <si>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</t>
  </si>
  <si>
    <t>Объем внебюджетных средств, используемых для финансирования мероприятий по энергосбережению и повышению энергетической эффективности</t>
  </si>
  <si>
    <t>Количество граждан, которым предоставляются социальная поддержка по оплате жилого помещения и коммунальных услуг</t>
  </si>
  <si>
    <t>ед.</t>
  </si>
  <si>
    <t>Объем ЭЭ, потребляемой (используемой) в многоквартирных домах на территории МО, расчеты за которую осуществляются с использованием индивидуальных и общих (для коммунальной квартиры) приборов учета</t>
  </si>
  <si>
    <t>Объем воды, потребляемой (используемой) в жилых домах (за исключением многоквартирных домов) на территории МО, расчеты за которую осуществляются с использованием приборов учета</t>
  </si>
  <si>
    <t>Площадь жилых домов на территории МО, где расчеты за природный газ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</t>
  </si>
  <si>
    <t>Площадь муниципальных учреждений, в которых расчеты за ТЭ осуществляются с использованием приборов учета</t>
  </si>
  <si>
    <t>Расход ТЭ муниципальных учреждений, расчеты за которую осуществляются с применением расчетных способов</t>
  </si>
  <si>
    <t>Площадь муниципальных учреждений, в которых расчеты за ТЭ осуществляются с применением расчетных способов</t>
  </si>
  <si>
    <t>Расход воды на снабжение муниципальных учреждений, расчеты за которую осуществляются с использованием приборов учета</t>
  </si>
  <si>
    <t>Численность сотрудников муниципальных учреждений, в которых расходы воды осуществляются с использованием приборов учета</t>
  </si>
  <si>
    <t>Расход воды на снабжение муниципальных учреждений, расчеты за которую осуществляются с использованием расчетных способов</t>
  </si>
  <si>
    <t>Численность сотрудников муниципальных учреждений, в которых расходы воды осуществляются с применением расчетных способов</t>
  </si>
  <si>
    <t>Расход ЭЭ на обеспечение муниципальных учреждений, расчеты за которую осуществляются с использованием приборов учета</t>
  </si>
  <si>
    <t>Расход ЭЭ на обеспечение муниципальных учреждений, расчеты за которую осуществляются с применением расчетных способов</t>
  </si>
  <si>
    <t>Расходы бюджета МО на обеспечение энергетическими ресурсами муниципальных учреждений</t>
  </si>
  <si>
    <t>Общее количество муниципальных учреждений</t>
  </si>
  <si>
    <t>Количество муниципальных учреждений, в отношении которых проведено обязательное энергетическое обследование</t>
  </si>
  <si>
    <t>Объем природного газа, потребляемого (используемого) муниципальными учреждениями МО</t>
  </si>
  <si>
    <t>Объем природного газа, потребляемого (используемого) муниципальными учреждениями, расчеты за который осуществляются с использованием приборов учета</t>
  </si>
  <si>
    <t>Отгружено товаров собственного производства, выполнено работ и услуг собственными силами</t>
  </si>
  <si>
    <t>Численность сотрудников муниципальных учреждений, в которых расчеты за ЭЭ осуществляются с использованием приборов учета</t>
  </si>
  <si>
    <t>Численность сотрудников муниципальных учреждений, в которых расчеты за ЭЭ осуществляются с применением расчетного способа</t>
  </si>
  <si>
    <t>Расходы МО</t>
  </si>
  <si>
    <t>Расход ТЭ муниципальным учреждением (далее - БУ), расчеты за которую осуществляются с использованием приборов учета</t>
  </si>
  <si>
    <t>t0 * - год, предшествующий году начала реализации региональной программы.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</si>
  <si>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</si>
  <si>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</si>
  <si>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</si>
  <si>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</si>
  <si>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</si>
  <si>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</si>
  <si>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</si>
  <si>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</si>
  <si>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</si>
  <si>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</si>
  <si>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 xml:space="preserve">"Энергосбережение и повышение энергетической эффективности </t>
  </si>
  <si>
    <t>Наименование показателей</t>
  </si>
  <si>
    <t xml:space="preserve">Единица измере-
ния  </t>
  </si>
  <si>
    <t>Расчетная
формула *</t>
  </si>
  <si>
    <t>Пояснения к расчету</t>
  </si>
  <si>
    <t>Группа А. Общие целевые показатели в области энергосбережения и повышения энергетической эффективности</t>
  </si>
  <si>
    <t>А.1.</t>
  </si>
  <si>
    <t>Отношение потребления топливно-энергетических ресурсов муниципальным образованием (далее - МО) к отгруженным товарам собственного производства, выполненным работам и услугам собственными силами</t>
  </si>
  <si>
    <t>кг у.т./
тыс. руб.</t>
  </si>
  <si>
    <t>п2 / п1</t>
  </si>
  <si>
    <t>А.2.</t>
  </si>
  <si>
    <t>Доля объемов электрической энергии (далее - ЭЭ),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учета), в общем объеме электрической энергии, потребляемой (используемой) на территории МО</t>
  </si>
  <si>
    <t>%</t>
  </si>
  <si>
    <t>(п7 / п3) * 100%</t>
  </si>
  <si>
    <t>А.3.</t>
  </si>
  <si>
    <t>Доля объемов тепловой энергии   (далее - ТЭ),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учета), в общем объеме ТЭ, потребляемой (используемой) на территории муниципального образования</t>
  </si>
  <si>
    <t>(п8 / п4) * 100%</t>
  </si>
  <si>
    <t>А.4.</t>
  </si>
  <si>
    <t>Доля объемов воды,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учета), в общем объеме воды, потребляемой (используемой) на территории муниципального образования</t>
  </si>
  <si>
    <t>(п9 / п5) * 100%</t>
  </si>
  <si>
    <t>А.5.</t>
  </si>
  <si>
    <t>Доля объемов природного газа, расчеты за который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учета), в общем объеме природного газа, потребляемого (используемого) на территории муниципального образования</t>
  </si>
  <si>
    <t xml:space="preserve">(п10 / п6) * 100%  </t>
  </si>
  <si>
    <t>А.6.</t>
  </si>
  <si>
    <t>Объем внебюджетных средств, используемых для финансирования мероприятий по энергосбережению и повышению энергетической эффективности, в общем объеме финансирования муниципальной программы</t>
  </si>
  <si>
    <t xml:space="preserve">(п18 / п17) * 100%  </t>
  </si>
  <si>
    <t>А.7.</t>
  </si>
  <si>
    <t>Изменение объема производства энергетических ресурсов с использованием возобновляемых источников энергии и (или) вторичных энергетических ресурсов</t>
  </si>
  <si>
    <t xml:space="preserve">п15(n) - п15(n-1)
</t>
  </si>
  <si>
    <t>А.8.</t>
  </si>
  <si>
    <t>Доля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муниципального образования</t>
  </si>
  <si>
    <t>(п15 / п16) * 100%</t>
  </si>
  <si>
    <t>Группа В. Целевые показатели в области энергосбережения и повышения энергетической эффективности, отражающие экономию
по отдельным видам энергетических ресурсов</t>
  </si>
  <si>
    <t>В.1.</t>
  </si>
  <si>
    <t>Экономия ЭЭ в натуральном выражении</t>
  </si>
  <si>
    <t>тыс.
кВтч</t>
  </si>
  <si>
    <t>[(A.1.(t0) - A.1.(n)) / A.1.(t0)] * п3(t0)</t>
  </si>
  <si>
    <t>Прогноз экономии ЭЭ осуществляется при стабилизации муниципального продукта (далее - МП) и значения потребления ЭЭ на уровне года, предшествующего году начала реализации муниципальной программы.</t>
  </si>
  <si>
    <t>В.2.</t>
  </si>
  <si>
    <t>Экономия ЭЭ в стоимостном выражении</t>
  </si>
  <si>
    <t>B.1. * п11(t0)</t>
  </si>
  <si>
    <t>Прогноз экономии ЭЭ осуществляется в ценах года, предшествующего году начала реализации муниципальной программы.</t>
  </si>
  <si>
    <t>В.3.</t>
  </si>
  <si>
    <t>Экономия ТЭ в натуральном выражении</t>
  </si>
  <si>
    <t>[(A.1.(t0) - A.1.(n)) / A.1.(t0)] * п4(t0)</t>
  </si>
  <si>
    <t>Прогноз экономии ЭЭ осуществляется при стабилизации МП и потребления ТЭ на уровне года, предшествующего году начала реализации муниципальной программы.</t>
  </si>
  <si>
    <t>В.4.</t>
  </si>
  <si>
    <t>Экономия ТЭ в стоимостном выражении</t>
  </si>
  <si>
    <t>В.3. * п12(t0)</t>
  </si>
  <si>
    <t>Прогноз экономии ТЭ осуществляется в ценах года, предшествующего году начала реализации муниципальной программы.</t>
  </si>
  <si>
    <t>В.5.</t>
  </si>
  <si>
    <t>Экономия воды в натуральном выражении</t>
  </si>
  <si>
    <t>тыс.
м куб.</t>
  </si>
  <si>
    <t>[(A.1.(t0) - A.1.(n)) / A.1.(t0)] * п5(t0)</t>
  </si>
  <si>
    <t>Прогноз экономии воды осуществляется при стабилизации МП и значения потребления воды на уровне года, предшествующего году начала реализации муниципальной программы.</t>
  </si>
  <si>
    <t>В.6.</t>
  </si>
  <si>
    <t>Экономия воды в стоимостном выражении</t>
  </si>
  <si>
    <t>B.5. * п13(t0)</t>
  </si>
  <si>
    <t>Прогноз экономии воды осуществляется в ценах года, предшествующего году начала реализации муниципальной программы.</t>
  </si>
  <si>
    <t>В.7.</t>
  </si>
  <si>
    <t>Экономия природного газа в натуральном выражении</t>
  </si>
  <si>
    <t>тыс.
куб. м</t>
  </si>
  <si>
    <t>[(A.1.(t0) - A.1.(n)) / A.1.(t0)] * п6(t0)</t>
  </si>
  <si>
    <t>Прогноз экономии газа осуществляется при стабилизации МП и значения потребления ЭЭ на уровне года, предшествующего году начала реализации муниципальной программы.</t>
  </si>
  <si>
    <t>В.8.</t>
  </si>
  <si>
    <t>Экономия природного газа в стоимостном выражении</t>
  </si>
  <si>
    <t>B.7. * п14(t0)</t>
  </si>
  <si>
    <t>Прогноз экономии газа осуществляется в ценах года, предшествующего году начала реализации муниципальной программы.</t>
  </si>
  <si>
    <t>Группа С. Целевые показатели в области энергосбережения и повышения энергетической эффективности в муниципальном секторе</t>
  </si>
  <si>
    <t>С.1.</t>
  </si>
  <si>
    <t>Удельный расход тепловой энергии муниципальными учреждениями, расчеты за которую осуществляются с использованием приборов учета (в расчете на 1 кв. метр общей площади)</t>
  </si>
  <si>
    <t>Гкал/
кв. м</t>
  </si>
  <si>
    <t>п19 / п20</t>
  </si>
  <si>
    <t>С.2.</t>
  </si>
  <si>
    <t>Удельный расход тепловой энергии муниципальными учреждениями, расчеты за которую осуществляются с применением расчетных способов (в расчете на 1 кв. метр общей площади)</t>
  </si>
  <si>
    <t>п21 / п22</t>
  </si>
  <si>
    <t>С.3.</t>
  </si>
  <si>
    <t>Изменение удельного расхода тепловой энергии муниципальными учреждениями, расчеты за которую осуществляются с использованием приборов учета (в расчете на 1 кв. метр общей площади)</t>
  </si>
  <si>
    <t>С.1.(n) - С.1.(n-1)</t>
  </si>
  <si>
    <t>С.4.</t>
  </si>
  <si>
    <t>Изменение удельного расхода тепловой энергии муниципальными учреждениями, расчеты за которую осуществляются с применением расчетных способов (в расчете на 1 кв. метр общей площади)</t>
  </si>
  <si>
    <t>С.2.(n) - С.2.(n-1)</t>
  </si>
  <si>
    <t>С.5.</t>
  </si>
  <si>
    <t>Изменение отношения удельного расхода тепловой энергии муниципальными учреждениями, расчеты за которую осуществляются с применением расчетных способов, к удельному расходу тепловой энергии муниципальными учреждениями, расчеты за которую осуществляются с использованием приборов учета</t>
  </si>
  <si>
    <t>-</t>
  </si>
  <si>
    <t>С.2. / С.1.</t>
  </si>
  <si>
    <t>С.6.</t>
  </si>
  <si>
    <t>Удельный расход воды на снабжение муниципальных учреждений, расчеты за которую осуществляются с использованием приборов учета (в расчете на 1 человека)</t>
  </si>
  <si>
    <t>куб. м/
чел.</t>
  </si>
  <si>
    <t>п23 / п24</t>
  </si>
  <si>
    <t>С.7.</t>
  </si>
  <si>
    <t>Удельный расход воды на снабжение муниципальных учреждений, расчеты за которую осуществляются с применением расчетных способов (в расчете на 1 человека)</t>
  </si>
  <si>
    <t>п25 / п26</t>
  </si>
  <si>
    <t>С.8.</t>
  </si>
  <si>
    <t>Изменение удельного расхода воды на снабжение муниципальных учреждений, расчеты за которую осуществляются с использованием приборов учета (в расчете на 1 человека)</t>
  </si>
  <si>
    <t>С.6.(n) - С.6.(n-1)</t>
  </si>
  <si>
    <t>С.9.</t>
  </si>
  <si>
    <t>Изменение удельного расхода воды на снабжение муниципальных учреждений, расчеты за которую осуществляются с применением расчетных способов (в расчете на 1 человека)</t>
  </si>
  <si>
    <t>С.7.(n) - С.7.(n-1)</t>
  </si>
  <si>
    <t>С.10.</t>
  </si>
  <si>
    <t>Изменение отношения удельного  расхода воды на снабжение муниципальных учреждений, расчеты за которую осуществляются с применением расчетных способов, к удельному расходу воды на снабжение муниципальных учреждений, расчеты за которую осуществляются с использованием приборов учета</t>
  </si>
  <si>
    <t>С.7. / С.6.</t>
  </si>
  <si>
    <t>С.11.</t>
  </si>
  <si>
    <t>Удельный расход ЭЭ на обеспечение муниципальных учреждений, расчеты за которую осуществляются с использованием приборов учета (в расчете на 1 человека)</t>
  </si>
  <si>
    <t>кВтч/
чел.</t>
  </si>
  <si>
    <t>п27 / п28</t>
  </si>
  <si>
    <t>С.12.</t>
  </si>
  <si>
    <t>Удельный расход ЭЭ на обеспечение муниципальных учреждений, расчеты за которую осуществляются с применением расчетных способов (в расчете на 1 человека)</t>
  </si>
  <si>
    <t>п29 / п30</t>
  </si>
  <si>
    <t>С.13.</t>
  </si>
  <si>
    <t>Изменение удельного расхода ЭЭ на обеспечение муниципальных учреждений, расчеты за которую осуществляются с использованием приборов учета (в расчете на 1 человека)</t>
  </si>
  <si>
    <t>С.11.(n) - С.11.(n-1)</t>
  </si>
  <si>
    <t>С.14.</t>
  </si>
  <si>
    <t>Изменение удельного расхода ЭЭ на обеспечение муниципальных учреждений, расчеты за которую осуществляются с применением расчетных способов (в расчете на 1 человека)</t>
  </si>
  <si>
    <t>С.12.(n) - С.12.(n-1)</t>
  </si>
  <si>
    <t>С.15.</t>
  </si>
  <si>
    <t>Изменение отношения удельного расхода ЭЭ на обеспечение муниципальных учреждений, расчеты за которую осуществляются с применением расчетных способов, к удельному расходу ЭЭ на обеспечение муниципальных учреждений, расчеты за которую осуществляются с использованием приборов учета</t>
  </si>
  <si>
    <t>С.14. / С.13.</t>
  </si>
  <si>
    <t>С.16.</t>
  </si>
  <si>
    <t>Доля объемов ЭЭ, потребляемой (используемой) муниципальными учреждениями, оплата которой осуществляется с использованием приборов учета, в общем объеме ЭЭ, потребляемой (используемой) муниципальными учреждениями на территории МО</t>
  </si>
  <si>
    <t>(п27 / (п27 + п29)) * 100%</t>
  </si>
  <si>
    <t>С.17.</t>
  </si>
  <si>
    <t>Доля объемов ТЭ, потребляемой (используемой) муниципальными учреждениями, расчеты за которую осуществляются с использованием приборов учета, в общем объеме ТЭ, потребляемой (используемой) муниципальными учреждениями на территории МО</t>
  </si>
  <si>
    <t>(п19 / (п19 + п21)) * 100%</t>
  </si>
  <si>
    <t>С.18.</t>
  </si>
  <si>
    <t>Доля объемов воды, потребляемой (используемой) муниципальными учреждениями, расчеты за которую осуществляются с использованием приборов учета, в общем объеме воды, потребляемой (используемой) муниципальными учреждениями на территории МО</t>
  </si>
  <si>
    <t>(п23 / (п23 + п25)) * 100%</t>
  </si>
  <si>
    <t>С.19.</t>
  </si>
  <si>
    <t>Доля объемов природного газа, потребляемого (используемого) муниципальными учреждениями, расчеты за который осуществляются с использованием приборов учета, в общем объеме природного газа, потребляемого (используемого) муниципальными учреждениями на территории МО</t>
  </si>
  <si>
    <t>(п32 / п31) * 100%</t>
  </si>
  <si>
    <t>С.20.</t>
  </si>
  <si>
    <t>Доля расходов бюджета МО на обеспечение энергетическими ресурсами муниципальных учреждений</t>
  </si>
  <si>
    <t>С.20.1.</t>
  </si>
  <si>
    <t>для фактических условий</t>
  </si>
  <si>
    <t>(п34(n) / п33(n)) *
100%</t>
  </si>
  <si>
    <t>С.20.2.</t>
  </si>
  <si>
    <t>для сопоставимых условий</t>
  </si>
  <si>
    <t>(п34(n) / п33(t0)) *
100%</t>
  </si>
  <si>
    <t>При стабилизации п. 33 на уровне года, предшествующего году начала реализации муниципальной программы</t>
  </si>
  <si>
    <t>С.21.</t>
  </si>
  <si>
    <t>Динамика расходов бюджета МО на обеспечение энергетическими ресурсами муниципальных учреждений</t>
  </si>
  <si>
    <t>С.21.1.</t>
  </si>
  <si>
    <t>п34(n) - п34(n-1)</t>
  </si>
  <si>
    <t>где n - отчетный год, (n-1) - предшествующий год</t>
  </si>
  <si>
    <t>С.21.2.</t>
  </si>
  <si>
    <t>п34(n) - п34(t)</t>
  </si>
  <si>
    <t>С.22.</t>
  </si>
  <si>
    <t>Доля расходов бюджета МО на предоставление субсидий организациям коммунального комплекса на приобретение топлива</t>
  </si>
  <si>
    <t>(п35 / п33) * 100%</t>
  </si>
  <si>
    <t>С.23.</t>
  </si>
  <si>
    <t>Динамика расходов бюджета МО на предоставление субсидий организациям коммунального комплекса на приобретение топлива</t>
  </si>
  <si>
    <t>п35(n) - п35(n-1)</t>
  </si>
  <si>
    <t>С.24.</t>
  </si>
  <si>
    <t>Доля муниципальных учреждений, финансируемых за счет бюджета МО, в общем объеме муниципальных учреждений, в отношении которых проведено обязательное энергетическое обследование</t>
  </si>
  <si>
    <t>(п37 / п36) * 100%</t>
  </si>
  <si>
    <t>С.25.</t>
  </si>
  <si>
    <t>С.26.</t>
  </si>
  <si>
    <t>Доля муниципальных заказчиков в общем объеме муниципальных заказчиков, которыми заключены энергосервисные договоры (контракты)</t>
  </si>
  <si>
    <t>(п40 / п39) * 100%</t>
  </si>
  <si>
    <t>С.27.</t>
  </si>
  <si>
    <t>Доля товаров, работ, услуг, закупаемых для муниципальных нужд в соответствии с требованиями энергетической эффективности, в общем объеме закупаемых товаров, работ, услуг для муниципальных нужд</t>
  </si>
  <si>
    <t>(п42 / п41) * 100%</t>
  </si>
  <si>
    <t>С.28.</t>
  </si>
  <si>
    <t>Удельные расходы бюджета МО на предоставление социальной поддержки гражданам по оплате жилого помещения и коммунальных услуг (в расчете на одного жителя)</t>
  </si>
  <si>
    <t>тыс. руб./
чел.</t>
  </si>
  <si>
    <t>п43 / п44</t>
  </si>
  <si>
    <t>Группа D. Целевые показатели в области энергосбережения и повышения энергетической эффективности в жилищном фонде</t>
  </si>
  <si>
    <t>D.1.</t>
  </si>
  <si>
    <t>Доля объемов ЭЭ, потребляемой (используемой) в жилых домах (за исключением многоквартирных домов), расчеты за которую осуществляются с использованием приборов учета, в общем объеме ЭЭ, потребляемой (используемой) в жилых домах (за исключением многоквартирных домов) на территории МО</t>
  </si>
  <si>
    <t>(п46 / п45) * 100%</t>
  </si>
  <si>
    <t>D.2.</t>
  </si>
  <si>
    <t>Доля объемов ЭЭ,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ЭЭ, потребляемой (используемой) в многоквартирных домах на территории МО</t>
  </si>
  <si>
    <t>(п48 / п47) * 100%</t>
  </si>
  <si>
    <t>D.3.</t>
  </si>
  <si>
    <t>Доля объемов ЭЭ, потребляемой (используемой) в многоквартирных домах, оплата которой осуществляется с использованием индивидуальных и общих (для коммунальной квартиры) приборов учета, в общем объеме ЭЭ, потребляемой (используемой) в многоквартирных домах на территории МО</t>
  </si>
  <si>
    <t>(п49 / п47) * 100%</t>
  </si>
  <si>
    <t>D.4.</t>
  </si>
  <si>
    <t>Доля объемов ТЭ, потребляемой (используемой) в жилых домах, расчеты за которую осуществляются с использованием приборов учета, в общем объеме ТЭ, потребляемой (используемой) в жилых домах на территории МО (за исключением многоквартирных домов)</t>
  </si>
  <si>
    <t>(п51 / п50) * 100%</t>
  </si>
  <si>
    <t>D.5.</t>
  </si>
  <si>
    <t>Доля объемов ТЭ, потребляемой (используемой) в многоквартирных домах, оплата которой осуществляется с использованием коллективных (общедомовых) приборов учета, в общем объеме ТЭ, потребляемой (используемой) в многоквартирных домах на территории МО</t>
  </si>
  <si>
    <t>(п53 / п52) * 100%</t>
  </si>
  <si>
    <t>D.6.</t>
  </si>
  <si>
    <t>Доля объемов воды, потребляемой (используемой) в жилых домах (за исключением многоквартирных домов), расчеты за которую осуществляются с использованием приборов учета, в общем объеме воды, потребляемой (используемой) в жилых домах (за исключением многоквартирных домов) на территории субъекта МО</t>
  </si>
  <si>
    <t>(п55 / п54) * 100%</t>
  </si>
  <si>
    <t>D.7.</t>
  </si>
  <si>
    <t>Доля объемов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воды, потребляемой (используемой) в многоквартирных домах на территории МО</t>
  </si>
  <si>
    <t>(п57 / п56) * 100%</t>
  </si>
  <si>
    <t>D.8.</t>
  </si>
  <si>
    <t>Доля объемов воды, потребляемой (используемой) в многоквартирных домах, расчеты за которую осуществляются с использованием индивидуальных и общих (для коммунальной квартиры) приборов учета, в общем объеме воды, потребляемой (используемой) в многоквартирных домах на территории МО</t>
  </si>
  <si>
    <t>(п58 / п56) * 100%</t>
  </si>
  <si>
    <t>D.9.</t>
  </si>
  <si>
    <t>Доля объемов природного газа, потребляемого (используемого) в жилых домах (за исключением многоквартирных домов), расчеты за который осуществляются с использованием приборов учета, в общем объеме природного газа, потребляемого (используемого) в жилых домах (за исключением многоквартирных домов) на территории МО</t>
  </si>
  <si>
    <t>(п60 / п59) * 100%</t>
  </si>
  <si>
    <t>D.10.</t>
  </si>
  <si>
    <t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МО</t>
  </si>
  <si>
    <t>(п62 / п61) * 100%</t>
  </si>
  <si>
    <t>D.11.</t>
  </si>
  <si>
    <t>Число жилых домов, в отношении которых проведено энергетическое обследование (далее - ЭО)</t>
  </si>
  <si>
    <t>D.12.</t>
  </si>
  <si>
    <t>Доля жилых домов, в отношении которых проведено ЭО, в общем числе жилых домов</t>
  </si>
  <si>
    <t>(п64 / п63) * 100%</t>
  </si>
  <si>
    <t>D.13.</t>
  </si>
  <si>
    <t>Удельный расход ТЭ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</si>
  <si>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D.14.</t>
  </si>
  <si>
    <t>Удельный расход ТЭ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</si>
  <si>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4</t>
  </si>
  <si>
    <t>Изменение удельного расхода ТЭ в жилых домах, расчеты за которую 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</si>
  <si>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D.13.(n) - D.13.(n-1)</t>
  </si>
  <si>
    <t>D.13.(n) - D.13.(t0)</t>
  </si>
  <si>
    <t>При стабилизации п. 51, п. 53 и п. 65 на уровне года, предшествующего году начала реализации муниципальной программы</t>
  </si>
  <si>
    <t>D.16.</t>
  </si>
  <si>
    <t>Изменение удельного расхода ТЭ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</si>
  <si>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D.16.1.</t>
  </si>
  <si>
    <t>D.14.(n) - D.14.(n-1)</t>
  </si>
  <si>
    <t>D.16.2.</t>
  </si>
  <si>
    <t>D.14.(n) - D.14.(t0)</t>
  </si>
  <si>
    <t>При стабилизации п. 50, п. 51 и п. 66 на уровне года, предшествующего году начала реализации муниципальной программы</t>
  </si>
  <si>
    <t>D.17.</t>
  </si>
  <si>
    <t>Изменение отношения удельного расхода ТЭ в жилых домах, расчеты за которую осуществляются с применением расчетных способов (нормативов потребления), к удельному расходу ТЭ в жилых домах, расчеты за которую осуществляются с использованием приборов учета</t>
  </si>
  <si>
    <t>D.17.1.</t>
  </si>
  <si>
    <t>D.14. / D.13.</t>
  </si>
  <si>
    <t>D.17.2.</t>
  </si>
  <si>
    <t>D.14. / D.13.(t0)</t>
  </si>
  <si>
    <t>D.18.</t>
  </si>
  <si>
    <t>Удельный расход воды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</si>
  <si>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куб. м/
кв. м</t>
  </si>
  <si>
    <t>D.19.</t>
  </si>
  <si>
    <t>Удельный расход воды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</si>
  <si>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D.20.</t>
  </si>
  <si>
    <t>Изменение удельного расхода воды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</si>
  <si>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D.18.(n) - D.18.(n-1)</t>
  </si>
  <si>
    <t>D.18.(n) - D.18.(t0)</t>
  </si>
  <si>
    <t>При стабилизации п. 55, п. 57 и п. 67 на уровне года, предшествующего году начала реализации муниципальной программы</t>
  </si>
  <si>
    <t>D.21.</t>
  </si>
  <si>
    <t>Изменение удельного расхода воды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</si>
  <si>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D.21.1.</t>
  </si>
  <si>
    <t>D.19.(n) - D.19.(n-1)</t>
  </si>
  <si>
    <t>D.21.2.</t>
  </si>
  <si>
    <t>D.19.(n) - D.19.(t0)</t>
  </si>
  <si>
    <t>При стабилизации п. 54, п. 55 и п. 69 на уровне года, предшествующего году начала реализации муниципальной программы</t>
  </si>
  <si>
    <t>D.22.</t>
  </si>
  <si>
    <t>Изменение отношения удельного расхода воды в жилых домах, расчеты за которую осуществляются с применением расчетных способов (нормативов потребления), к удельному расходу воды в жилых домах, расчеты за которую осуществляются с использованием приборов учета</t>
  </si>
  <si>
    <t>D.22.1.</t>
  </si>
  <si>
    <t>D.19. / D.18.</t>
  </si>
  <si>
    <t>D.22.2.</t>
  </si>
  <si>
    <t>D.19. / D.18.(t0)</t>
  </si>
  <si>
    <t>D.23.</t>
  </si>
  <si>
    <t>Удельный расход ЭЭ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</si>
  <si>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кВтч/
кв. м</t>
  </si>
  <si>
    <t>D.24.</t>
  </si>
  <si>
    <t>Удельный расход ЭЭ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</si>
  <si>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D.25.</t>
  </si>
  <si>
    <t>Изменение удельного расхода ЭЭ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</si>
  <si>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D.23.(n) - D.23.(n-1)</t>
  </si>
  <si>
    <t>D.23.(n) - D.23.(t0)</t>
  </si>
  <si>
    <t>При стабилизации п. 46, п. 48 и п. 69 на уровне года, предшествующего году начала реализации муниципальной программы</t>
  </si>
  <si>
    <t>D.26.</t>
  </si>
  <si>
    <t>Изменение удельного расхода ЭЭ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</si>
  <si>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D.26.1.</t>
  </si>
  <si>
    <t>D.24.(n) - D.24.(n-1)</t>
  </si>
  <si>
    <t>D.26.2.</t>
  </si>
  <si>
    <t>D.24.(n) - D.24.(t0)</t>
  </si>
  <si>
    <t>При стабилизации п. 45, п. 46 и п. 70 на уровне года, предшествующего году начала реализации муниципальной программы</t>
  </si>
  <si>
    <t>D.27.</t>
  </si>
  <si>
    <t>Изменение отношения удельного расхода ЭЭ в жилых домах, расчеты за которую осуществляются с применением расчетных способов (нормативов потребления), к удельному расходу ЭЭ в жилых домах, расчеты за которую осуществляются с использованием приборов учета</t>
  </si>
  <si>
    <t>D.27.1.</t>
  </si>
  <si>
    <t>D.24. / D.23.</t>
  </si>
  <si>
    <t>D.27.2.</t>
  </si>
  <si>
    <t>D.24. / D.23.(t0)</t>
  </si>
  <si>
    <t>D.28.</t>
  </si>
  <si>
    <t>Удельный расход природного газа в жилых домах, расчеты за который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 (в расчете на 1 кв. метр общей площади)</t>
  </si>
  <si>
    <t>тыс.
куб. м/
кв. м</t>
  </si>
  <si>
    <t>D.29.</t>
  </si>
  <si>
    <t>Удельный расход природного газа в жилых домах, расчеты за который осуществляются с применением расчетных способов (нормативов потребления) (в расчете на 1 кв. метр общей площади)</t>
  </si>
  <si>
    <t>D.30.</t>
  </si>
  <si>
    <t>Изменение удельного расхода природного газа в жилых домах, расчеты за который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 (в расчете на 1 кв. метр общей площади)</t>
  </si>
  <si>
    <t>D.28.(n) - D.28.(n-1)</t>
  </si>
  <si>
    <t>D.28.(n) - D.28.(t0)</t>
  </si>
  <si>
    <t>При стабилизации п. 60, п. 62 и п. 71 на уровне года, предшествующего году начала реализации муниципальной программы</t>
  </si>
  <si>
    <t>Изменение удельного расхода природного газа в жилых домах, расчеты за который осуществляются с применением расчетных способов (нормативов потребления) (в расчете на 1 кв. метр общей площади)</t>
  </si>
  <si>
    <t>D.31.1.</t>
  </si>
  <si>
    <t>D.29.(n) - D.29.(n-1)</t>
  </si>
  <si>
    <t>D.31.2.</t>
  </si>
  <si>
    <t>D.29.(n) - D.29.(t0)</t>
  </si>
  <si>
    <t>При стабилизации п. 59, п. 60 и п. 72 на уровне года, предшествующего году начала реализации муниципальной программы</t>
  </si>
  <si>
    <t>D.32.</t>
  </si>
  <si>
    <t>Изменение отношения удельного расхода природного газа в жилых домах, расчеты за который осуществляются с применением расчетных способов (нормативов потребления), к удельному расходу природного газа в жилых домах, расчеты за который осуществляются с использованием приборов учета</t>
  </si>
  <si>
    <t>D.32.1.</t>
  </si>
  <si>
    <t>D.29. / D.28.</t>
  </si>
  <si>
    <t>D.32.2.</t>
  </si>
  <si>
    <t>D.29. / D.28.(t0)</t>
  </si>
  <si>
    <t>Группа E. Целевые показатели в области энергосбережения и повышения энергетической эффективности в системах коммунальной инфраструктуры</t>
  </si>
  <si>
    <t>E.1.</t>
  </si>
  <si>
    <t>Изменение удельного расхода топлива на выработку ЭЭ тепловыми электростанциями</t>
  </si>
  <si>
    <t>т.у.т./
кВтч</t>
  </si>
  <si>
    <t>E.2.</t>
  </si>
  <si>
    <t>Изменение удельного расхода топлива на выработку ТЭ</t>
  </si>
  <si>
    <t>т.у.т./
Гкал</t>
  </si>
  <si>
    <t>п74(n) - п74(n-1)</t>
  </si>
  <si>
    <t>E.3.</t>
  </si>
  <si>
    <t xml:space="preserve">Динамика изменения фактического объема потерь ЭЭ при ее передаче по распределительным сетям  </t>
  </si>
  <si>
    <t>п75(n) - п75(n-1)</t>
  </si>
  <si>
    <t>E.4.</t>
  </si>
  <si>
    <t>Динамика изменения фактического объема потерь ТЭ при ее передаче</t>
  </si>
  <si>
    <t>п76(n) - п76(n-1)</t>
  </si>
  <si>
    <t>E.5.</t>
  </si>
  <si>
    <t>Динамика изменения фактического объема потерь воды при ее передаче</t>
  </si>
  <si>
    <t>п77(n) - п77(n-1)</t>
  </si>
  <si>
    <t>E.6.</t>
  </si>
  <si>
    <t>Динамика изменения объемов ЭЭ, используемой при передаче (транспортировке) воды</t>
  </si>
  <si>
    <t>п78(n) - п78(n-1)</t>
  </si>
  <si>
    <t>Группа F. Целевые показатели в области энергосбережения и повышения энергетической эффективности в транспортном комплексе</t>
  </si>
  <si>
    <t>F.1.</t>
  </si>
  <si>
    <t>Динамика количества высокоэкономичных по использованию моторного топлива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МО</t>
  </si>
  <si>
    <t>п79(n) - п79(n-1)</t>
  </si>
  <si>
    <t>Составляется график проведения мероприятий по энергоэффективности транспорта.</t>
  </si>
  <si>
    <t>F.2.</t>
  </si>
  <si>
    <t>Динамика количества общественного транспорта, регулирование тарифов на услуги по перевозке на котором осуществляется субъектом МО, в отношении которых проведены мероприятия по энергосбережению и повышению энергетической эффективности, в том числе по замещению бензина, используемого транспортными средствами в качестве моторного топлива, природным газом</t>
  </si>
  <si>
    <t>п80(n) - п80(n-1)</t>
  </si>
  <si>
    <r>
      <t>_____</t>
    </r>
    <r>
      <rPr>
        <sz val="12"/>
        <rFont val="Times New Roman"/>
        <family val="1"/>
        <charset val="204"/>
      </rPr>
      <t>*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п1, п2 и т.д. - значения индикаторов по соответствующим строкам Приложения 2,</t>
    </r>
    <r>
      <rPr>
        <u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A.1., B.1. и т.д. - значения целевых показателей по соответствующим строкам данного приложения,
n - индекс года.</t>
    </r>
  </si>
  <si>
    <r>
      <t>____</t>
    </r>
    <r>
      <rPr>
        <sz val="12"/>
        <rFont val="Times New Roman"/>
        <family val="1"/>
        <charset val="204"/>
      </rPr>
      <t>**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t0 - год, предшествующий году начала реализации муниципальной программы.</t>
    </r>
  </si>
  <si>
    <t>Гкал</t>
  </si>
  <si>
    <t>кв. м</t>
  </si>
  <si>
    <t>куб. м</t>
  </si>
  <si>
    <t>чел.</t>
  </si>
  <si>
    <t>кВтч</t>
  </si>
  <si>
    <t>т.у.т./кВтч</t>
  </si>
  <si>
    <t>Удельный расход топлива на выработку ТЭ</t>
  </si>
  <si>
    <t>т.у.т./Гкал</t>
  </si>
  <si>
    <t>Объем потерь ЭЭ при ее передаче по распределительным сетям</t>
  </si>
  <si>
    <t>Объем ЭЭ, используемой при передаче (транспортировке) воды</t>
  </si>
  <si>
    <t>тепловая энергия и дрова взяты при расчете</t>
  </si>
  <si>
    <t xml:space="preserve">Потребление топливно-энергетических ресурсов (далее - ТЭР) муниципальным образованием (далее - МО) </t>
  </si>
  <si>
    <t>Объем потребления электрической энергии
(далее - ЭЭ) МО</t>
  </si>
  <si>
    <t>Объем потребления тепловой энергии
(далее - ТЭ) МО</t>
  </si>
  <si>
    <t>Объем потребления воды МО</t>
  </si>
  <si>
    <t>Объем потребления природного газа МО</t>
  </si>
  <si>
    <t>Объем потребления ЭЭ, расчеты за которые осуществляются с использованием приборов учета</t>
  </si>
  <si>
    <t>Объем потребления ТЭ, расчеты за которые осуществляются с использованием приборов учета</t>
  </si>
  <si>
    <t>Объем потребления воды, расчеты за которые осуществляются с использованием приборов учета</t>
  </si>
  <si>
    <t>Объем потребления природного газа, расчеты за который осуществляются с использованием приборов учета</t>
  </si>
  <si>
    <t>Средневзвешенный тариф на ЭЭ по МО</t>
  </si>
  <si>
    <t xml:space="preserve">Средневзвешенный тариф на ТЭ по МО </t>
  </si>
  <si>
    <t>Средневзвешенный тариф на воду по МО</t>
  </si>
  <si>
    <t>Средневзвешенный тариф на природный газ по МО</t>
  </si>
  <si>
    <t>т.у.т.</t>
  </si>
  <si>
    <t>Общий объем энергетических ресурсов, производимых на территории МО</t>
  </si>
  <si>
    <t>Общий объем финансирования мероприятий по энергосбережению и повышению энергетической эффективности</t>
  </si>
  <si>
    <t>тыс. руб.</t>
  </si>
  <si>
    <t>Расходы МО на предоставление субсидий организациям коммунального комплекса на приобретение топлива</t>
  </si>
  <si>
    <t>Число энергосервисных договоров (контрактов), заключенных муниципальными заказчиками</t>
  </si>
  <si>
    <t>Общее количество муниципальных заказчиков</t>
  </si>
  <si>
    <t>Количество муниципальных заказчиков, заключивших энергосервисные договоры (контракты)</t>
  </si>
  <si>
    <t>Объем товаров, работ, услуг, закупаемых для муниципальных нужд</t>
  </si>
  <si>
    <t>Объем товаров, работ, услуг, закупаемых для муниципальных нужд в соответствии с требованиями энергетической эффективности</t>
  </si>
  <si>
    <t>Расходы бюджета МО на предоставление социальной поддержки гражданам по оплате жилого помещения и коммунальных услуг</t>
  </si>
  <si>
    <t>Объем ЭЭ, потребляемой (используемой) в жилых домах (за исключением многоквартирных домов) на территории МО</t>
  </si>
  <si>
    <t>Объем ЭЭ, потребляемой (используемой) в жилых домах (за исключением многоквартирных домов) на территории МО, расчеты за которую осуществляются с использованием приборов учета</t>
  </si>
  <si>
    <t>Объем ЭЭ, потребляемой (используемой) в многоквартирных домах на территории МО</t>
  </si>
  <si>
    <t>Объем ЭЭ, потребляемой (используемой) в многоквартирных домах на территории МО, расчеты за которую осуществляются с использованием коллективных (общедомовых) приборов учета</t>
  </si>
  <si>
    <t>Объем ТЭ, потребляемой (используемой) в жилых домах на территории МО</t>
  </si>
  <si>
    <t>Объем ТЭ, потребляемой (используемой) в жилых домах на территории МО, расчеты за которую осуществляются с использованием приборов учета</t>
  </si>
  <si>
    <t>Объем ТЭ, потребляемой (используемой) в многоквартирных домах на территории МО</t>
  </si>
  <si>
    <t>Объем ТЭ, потребляемой (используемой) в многоквартирных домах на территории МО, расчеты за которую осуществляются с использованием коллективных (общедомовых) приборов учета</t>
  </si>
  <si>
    <t>Объем воды, потребляемой (используемой) в жилых домах (за исключением многоквартирных домов) на территории МО</t>
  </si>
  <si>
    <t>Объем воды, потребляемой (используемой) в многоквартирных домах на территории МО</t>
  </si>
  <si>
    <t>Объем воды, потребляемой (используемой) в многоквартирных домах на территории МО, расчеты за которую осуществляются с использованием коллективных (общедомовых) приборов учета</t>
  </si>
  <si>
    <t>Объем воды, потребляемой (используемой) в многоквартирных домах на территории МО, расчеты за которую осуществляются с использованием индивидуальных и общих (для коммунальной квартиры) приборов учета</t>
  </si>
  <si>
    <t>Объем природного газа, потребляемого (используемого) в жилых домах (за исключением многоквартирных домов) МО</t>
  </si>
  <si>
    <t>Объем природного газа, потребляемого (используемого) в жилых домах (за исключением многоквартирных домов) на территории МО, расчеты за который осуществляются с использованием приборов учета</t>
  </si>
  <si>
    <t>Объем природного газа, потребляемого (используемого) в многоквартирных домах на территории МО</t>
  </si>
  <si>
    <t>Объем природного газа, потребляемого (используемого) в многоквартирных домах на территории МО, расчеты за который осуществляются с использованием индивидуальных и общих (для коммунальной квартиры) приборов учета</t>
  </si>
  <si>
    <t>Число жилых домов на территории МО</t>
  </si>
  <si>
    <t>Число жилых домов на территории МО, в отношении которых проведено энергетическое обследование</t>
  </si>
  <si>
    <t>Площадь жилых домов на территории МО, где расчеты за ТЭ осуществляются с использованием приборов учета (в части многоквартирных домов - с использованием коллективных (общедомовых) приборов учета)</t>
  </si>
  <si>
    <t>Площадь жилых домов на территории МО, где расчеты за ТЭ осуществляются с применением расчетных способов (кроме нормативов потребления)</t>
  </si>
  <si>
    <t>Площадь жилых домов на территории МО, где расчеты за воду осуществляются с использованием приборов учета (в части многоквартирных домов - с использованием коллективных (общедомовых) приборов учета)</t>
  </si>
  <si>
    <t>Площадь жилых домов, где расчеты за воду осуществляют с применением расчетных способов (кроме нормативов потребления)</t>
  </si>
  <si>
    <t>руб.</t>
  </si>
  <si>
    <t>Годы (n)</t>
  </si>
  <si>
    <t xml:space="preserve">2.1.Индикаторы расчета целевых показателей  муниципальной программы   "Энергосбережение и повышение энергетической эффективности </t>
  </si>
  <si>
    <t>2.2. Расчет целевых показателей муниципальной программы</t>
  </si>
  <si>
    <t xml:space="preserve"> на территории муниципального района "Печора"</t>
  </si>
  <si>
    <t xml:space="preserve"> на территории муниципального района "Печора" </t>
  </si>
  <si>
    <t>Приложение 2                                                                                                                     к муниципальной программе "Энергосбережение и повышение энергетической эффективности на территории муниципального района "Печора" на 2010-2021 годы</t>
  </si>
  <si>
    <t>Доля многоквартрных домов, имеющих класс энергетической эффективности "В" и выше (%)</t>
  </si>
  <si>
    <t>D.15</t>
  </si>
  <si>
    <t>D.18.1.</t>
  </si>
  <si>
    <t>D.18.2.</t>
  </si>
  <si>
    <t>D.23.1.</t>
  </si>
  <si>
    <t>D.23.2.</t>
  </si>
  <si>
    <t>D.28.1.</t>
  </si>
  <si>
    <t>D.28.2.</t>
  </si>
  <si>
    <t>D.31</t>
  </si>
  <si>
    <t>D.33.</t>
  </si>
  <si>
    <t>D.33.1.</t>
  </si>
  <si>
    <t>D.33.2.</t>
  </si>
  <si>
    <t>п81</t>
  </si>
  <si>
    <t>Число жилых домов на  территории МО, имеющих класс энергетической эффективности "В" и выше (%)</t>
  </si>
  <si>
    <t>(п65 / п63) * 100%</t>
  </si>
  <si>
    <t>(п59 - п60) / п73</t>
  </si>
  <si>
    <t>(п60 + п62) / п72</t>
  </si>
  <si>
    <t>(п45 - п46) / п71</t>
  </si>
  <si>
    <t>(п46 + п48) / п70</t>
  </si>
  <si>
    <t>(п54 - п55) / п70</t>
  </si>
  <si>
    <t>(п55 + п57) / п68</t>
  </si>
  <si>
    <t>(п50 - п51) / п67</t>
  </si>
  <si>
    <t>(п51 + п53) / п66</t>
  </si>
  <si>
    <t>п81(n) - п81(n-1)</t>
  </si>
  <si>
    <t>Приложение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от                сентября 2021г. № 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</si>
</sst>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%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NewRomanPSM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8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/>
    <xf numFmtId="0" fontId="1" fillId="0" borderId="12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13" xfId="0" applyFont="1" applyBorder="1"/>
    <xf numFmtId="0" fontId="1" fillId="0" borderId="8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1" fontId="1" fillId="0" borderId="3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0" fontId="1" fillId="0" borderId="3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9" fontId="1" fillId="0" borderId="1" xfId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166" fontId="1" fillId="2" borderId="1" xfId="0" applyNumberFormat="1" applyFont="1" applyFill="1" applyBorder="1" applyAlignment="1">
      <alignment horizontal="left" vertical="center"/>
    </xf>
    <xf numFmtId="2" fontId="1" fillId="2" borderId="14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9" fillId="2" borderId="0" xfId="2" applyFont="1" applyFill="1" applyBorder="1" applyAlignment="1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6" fontId="1" fillId="2" borderId="3" xfId="0" applyNumberFormat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0" fontId="1" fillId="2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9" fontId="1" fillId="2" borderId="1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2" fillId="2" borderId="0" xfId="0" applyFont="1" applyFill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top"/>
    </xf>
    <xf numFmtId="2" fontId="6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1" fillId="2" borderId="2" xfId="2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 indent="1"/>
    </xf>
    <xf numFmtId="0" fontId="3" fillId="0" borderId="4" xfId="0" applyFont="1" applyBorder="1" applyAlignment="1">
      <alignment horizontal="left" wrapText="1" indent="1"/>
    </xf>
    <xf numFmtId="0" fontId="3" fillId="0" borderId="5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view="pageBreakPreview" zoomScale="60" zoomScaleNormal="70" workbookViewId="0">
      <selection activeCell="F18" sqref="F18"/>
    </sheetView>
  </sheetViews>
  <sheetFormatPr defaultColWidth="14" defaultRowHeight="106.5" customHeight="1"/>
  <cols>
    <col min="1" max="1" width="8.6640625" style="1" customWidth="1"/>
    <col min="2" max="2" width="33.44140625" style="32" customWidth="1"/>
    <col min="3" max="3" width="12.88671875" style="1" customWidth="1"/>
    <col min="4" max="4" width="15.5546875" style="70" customWidth="1"/>
    <col min="5" max="5" width="15.109375" style="70" customWidth="1"/>
    <col min="6" max="7" width="15.44140625" style="70" customWidth="1"/>
    <col min="8" max="9" width="15.5546875" style="70" customWidth="1"/>
    <col min="10" max="10" width="15" style="70" customWidth="1"/>
    <col min="11" max="11" width="16" style="70" customWidth="1"/>
    <col min="12" max="12" width="15.88671875" style="70" customWidth="1"/>
    <col min="13" max="13" width="15.5546875" style="70" customWidth="1"/>
    <col min="14" max="14" width="15.88671875" style="70" customWidth="1"/>
    <col min="15" max="15" width="15.44140625" style="70" customWidth="1"/>
    <col min="16" max="16" width="27.6640625" style="1" customWidth="1"/>
    <col min="17" max="16384" width="14" style="1"/>
  </cols>
  <sheetData>
    <row r="1" spans="1:15" ht="13.95" customHeight="1">
      <c r="A1" s="57"/>
      <c r="B1" s="57"/>
      <c r="C1" s="57"/>
      <c r="D1" s="84"/>
      <c r="E1" s="84"/>
      <c r="F1" s="84"/>
      <c r="G1" s="84"/>
      <c r="H1" s="94" t="s">
        <v>547</v>
      </c>
      <c r="I1" s="94"/>
      <c r="J1" s="94"/>
      <c r="K1" s="94"/>
      <c r="L1" s="94"/>
      <c r="M1" s="94"/>
      <c r="N1" s="94"/>
      <c r="O1" s="94"/>
    </row>
    <row r="2" spans="1:15" ht="47.4" customHeight="1">
      <c r="A2" s="64"/>
      <c r="B2" s="64"/>
      <c r="C2" s="64"/>
      <c r="D2" s="89"/>
      <c r="E2" s="89"/>
      <c r="F2" s="89"/>
      <c r="G2" s="89"/>
      <c r="H2" s="94"/>
      <c r="I2" s="94"/>
      <c r="J2" s="94"/>
      <c r="K2" s="94"/>
      <c r="L2" s="94"/>
      <c r="M2" s="94"/>
      <c r="N2" s="94"/>
      <c r="O2" s="94"/>
    </row>
    <row r="3" spans="1:15" ht="76.2" customHeight="1">
      <c r="A3" s="64"/>
      <c r="B3" s="64"/>
      <c r="C3" s="64"/>
      <c r="D3" s="89"/>
      <c r="E3" s="89"/>
      <c r="F3" s="89"/>
      <c r="G3" s="89"/>
      <c r="H3" s="93"/>
      <c r="I3" s="93"/>
      <c r="J3" s="93"/>
      <c r="K3" s="94" t="s">
        <v>522</v>
      </c>
      <c r="L3" s="94"/>
      <c r="M3" s="94"/>
      <c r="N3" s="94"/>
      <c r="O3" s="94"/>
    </row>
    <row r="4" spans="1:15" ht="21.6" customHeight="1">
      <c r="A4" s="95" t="s">
        <v>518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5" ht="15.6" customHeight="1">
      <c r="A5" s="95" t="s">
        <v>521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5" ht="15.6" customHeight="1">
      <c r="A6" s="56"/>
      <c r="B6" s="33"/>
      <c r="C6" s="56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1:15" ht="15.6" customHeight="1">
      <c r="A7" s="96" t="s">
        <v>88</v>
      </c>
      <c r="B7" s="96" t="s">
        <v>90</v>
      </c>
      <c r="C7" s="96" t="s">
        <v>89</v>
      </c>
      <c r="D7" s="97" t="s">
        <v>517</v>
      </c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</row>
    <row r="8" spans="1:15" ht="15.6">
      <c r="A8" s="96"/>
      <c r="B8" s="96"/>
      <c r="C8" s="96"/>
      <c r="D8" s="72">
        <v>2009</v>
      </c>
      <c r="E8" s="72">
        <v>2010</v>
      </c>
      <c r="F8" s="72">
        <v>2011</v>
      </c>
      <c r="G8" s="72">
        <v>2012</v>
      </c>
      <c r="H8" s="72">
        <v>2013</v>
      </c>
      <c r="I8" s="72">
        <v>2014</v>
      </c>
      <c r="J8" s="72">
        <v>2015</v>
      </c>
      <c r="K8" s="72">
        <v>2016</v>
      </c>
      <c r="L8" s="72">
        <v>2017</v>
      </c>
      <c r="M8" s="72">
        <v>2018</v>
      </c>
      <c r="N8" s="72">
        <v>2019</v>
      </c>
      <c r="O8" s="72">
        <v>2020</v>
      </c>
    </row>
    <row r="9" spans="1:15" ht="15.6">
      <c r="A9" s="29">
        <v>1</v>
      </c>
      <c r="B9" s="62">
        <v>2</v>
      </c>
      <c r="C9" s="29">
        <v>3</v>
      </c>
      <c r="D9" s="85" t="s">
        <v>343</v>
      </c>
      <c r="E9" s="85" t="s">
        <v>127</v>
      </c>
      <c r="F9" s="85" t="s">
        <v>128</v>
      </c>
      <c r="G9" s="85" t="s">
        <v>129</v>
      </c>
      <c r="H9" s="85" t="s">
        <v>130</v>
      </c>
      <c r="I9" s="85" t="s">
        <v>131</v>
      </c>
      <c r="J9" s="85" t="s">
        <v>132</v>
      </c>
      <c r="K9" s="85" t="s">
        <v>133</v>
      </c>
      <c r="L9" s="85" t="s">
        <v>134</v>
      </c>
      <c r="M9" s="85" t="s">
        <v>135</v>
      </c>
      <c r="N9" s="85" t="s">
        <v>136</v>
      </c>
      <c r="O9" s="85" t="s">
        <v>136</v>
      </c>
    </row>
    <row r="10" spans="1:15" ht="46.8">
      <c r="A10" s="43" t="s">
        <v>10</v>
      </c>
      <c r="B10" s="63" t="s">
        <v>121</v>
      </c>
      <c r="C10" s="9" t="s">
        <v>91</v>
      </c>
      <c r="D10" s="86">
        <v>37.854999999999997</v>
      </c>
      <c r="E10" s="86">
        <v>40.747999999999998</v>
      </c>
      <c r="F10" s="86">
        <v>42.613999999999997</v>
      </c>
      <c r="G10" s="86">
        <v>46.281999999999996</v>
      </c>
      <c r="H10" s="86">
        <v>48.595999999999997</v>
      </c>
      <c r="I10" s="86">
        <v>50.54</v>
      </c>
      <c r="J10" s="86">
        <v>52.561999999999998</v>
      </c>
      <c r="K10" s="86">
        <v>55.18</v>
      </c>
      <c r="L10" s="86">
        <v>57.95</v>
      </c>
      <c r="M10" s="86">
        <v>60.847000000000001</v>
      </c>
      <c r="N10" s="86">
        <v>63.889000000000003</v>
      </c>
      <c r="O10" s="86">
        <v>67.082999999999998</v>
      </c>
    </row>
    <row r="11" spans="1:15" ht="62.4">
      <c r="A11" s="43" t="s">
        <v>11</v>
      </c>
      <c r="B11" s="63" t="s">
        <v>470</v>
      </c>
      <c r="C11" s="9" t="s">
        <v>92</v>
      </c>
      <c r="D11" s="86">
        <v>214.22</v>
      </c>
      <c r="E11" s="86">
        <v>211.67</v>
      </c>
      <c r="F11" s="86">
        <v>207.3</v>
      </c>
      <c r="G11" s="86">
        <v>202.14</v>
      </c>
      <c r="H11" s="86">
        <v>195.59</v>
      </c>
      <c r="I11" s="86">
        <v>189.74</v>
      </c>
      <c r="J11" s="86">
        <v>189.74</v>
      </c>
      <c r="K11" s="86">
        <v>189.74</v>
      </c>
      <c r="L11" s="86">
        <v>189.74</v>
      </c>
      <c r="M11" s="86">
        <v>189.74</v>
      </c>
      <c r="N11" s="86">
        <v>189.74</v>
      </c>
      <c r="O11" s="86">
        <v>189.74</v>
      </c>
    </row>
    <row r="12" spans="1:15" ht="46.8">
      <c r="A12" s="43" t="s">
        <v>12</v>
      </c>
      <c r="B12" s="63" t="s">
        <v>471</v>
      </c>
      <c r="C12" s="43" t="s">
        <v>93</v>
      </c>
      <c r="D12" s="86">
        <v>398522</v>
      </c>
      <c r="E12" s="86">
        <v>395747</v>
      </c>
      <c r="F12" s="86">
        <v>383874</v>
      </c>
      <c r="G12" s="86">
        <v>372358</v>
      </c>
      <c r="H12" s="86">
        <v>361187</v>
      </c>
      <c r="I12" s="86">
        <v>350351</v>
      </c>
      <c r="J12" s="86">
        <v>350351</v>
      </c>
      <c r="K12" s="86">
        <v>350351</v>
      </c>
      <c r="L12" s="86">
        <v>350351</v>
      </c>
      <c r="M12" s="86">
        <v>350351</v>
      </c>
      <c r="N12" s="86">
        <v>350351</v>
      </c>
      <c r="O12" s="86">
        <v>350351</v>
      </c>
    </row>
    <row r="13" spans="1:15" ht="46.8">
      <c r="A13" s="43" t="s">
        <v>13</v>
      </c>
      <c r="B13" s="63" t="s">
        <v>472</v>
      </c>
      <c r="C13" s="43" t="s">
        <v>94</v>
      </c>
      <c r="D13" s="86">
        <v>517.70000000000005</v>
      </c>
      <c r="E13" s="86">
        <v>507</v>
      </c>
      <c r="F13" s="86">
        <v>503.8</v>
      </c>
      <c r="G13" s="86">
        <v>493.7</v>
      </c>
      <c r="H13" s="86">
        <v>478.9</v>
      </c>
      <c r="I13" s="86">
        <v>464.6</v>
      </c>
      <c r="J13" s="86">
        <v>464.6</v>
      </c>
      <c r="K13" s="86">
        <v>464.6</v>
      </c>
      <c r="L13" s="86">
        <v>464.6</v>
      </c>
      <c r="M13" s="86">
        <v>464.6</v>
      </c>
      <c r="N13" s="86">
        <v>464.6</v>
      </c>
      <c r="O13" s="86">
        <v>464.6</v>
      </c>
    </row>
    <row r="14" spans="1:15" ht="15.6">
      <c r="A14" s="43" t="s">
        <v>14</v>
      </c>
      <c r="B14" s="63" t="s">
        <v>473</v>
      </c>
      <c r="C14" s="30" t="s">
        <v>95</v>
      </c>
      <c r="D14" s="86">
        <v>4606.8</v>
      </c>
      <c r="E14" s="86">
        <v>4601.2</v>
      </c>
      <c r="F14" s="86">
        <v>4555</v>
      </c>
      <c r="G14" s="86">
        <v>4600</v>
      </c>
      <c r="H14" s="86">
        <v>4460</v>
      </c>
      <c r="I14" s="86">
        <v>4320</v>
      </c>
      <c r="J14" s="86">
        <v>4320</v>
      </c>
      <c r="K14" s="86">
        <v>4320</v>
      </c>
      <c r="L14" s="86">
        <v>4320</v>
      </c>
      <c r="M14" s="86">
        <v>4320</v>
      </c>
      <c r="N14" s="86">
        <v>4320</v>
      </c>
      <c r="O14" s="86">
        <v>4320</v>
      </c>
    </row>
    <row r="15" spans="1:15" ht="31.2">
      <c r="A15" s="43" t="s">
        <v>15</v>
      </c>
      <c r="B15" s="63" t="s">
        <v>474</v>
      </c>
      <c r="C15" s="30" t="s">
        <v>95</v>
      </c>
      <c r="D15" s="86">
        <v>7791</v>
      </c>
      <c r="E15" s="86">
        <v>7727</v>
      </c>
      <c r="F15" s="86">
        <v>7675</v>
      </c>
      <c r="G15" s="86">
        <v>7640</v>
      </c>
      <c r="H15" s="86">
        <v>7410</v>
      </c>
      <c r="I15" s="86">
        <v>7190</v>
      </c>
      <c r="J15" s="86">
        <v>7190</v>
      </c>
      <c r="K15" s="86">
        <v>7190</v>
      </c>
      <c r="L15" s="86">
        <v>7190</v>
      </c>
      <c r="M15" s="86">
        <v>7190</v>
      </c>
      <c r="N15" s="86">
        <v>7190</v>
      </c>
      <c r="O15" s="86">
        <v>7190</v>
      </c>
    </row>
    <row r="16" spans="1:15" ht="46.8">
      <c r="A16" s="43" t="s">
        <v>16</v>
      </c>
      <c r="B16" s="63" t="s">
        <v>475</v>
      </c>
      <c r="C16" s="43" t="s">
        <v>93</v>
      </c>
      <c r="D16" s="86">
        <v>358669</v>
      </c>
      <c r="E16" s="86">
        <v>356172.3</v>
      </c>
      <c r="F16" s="86">
        <v>368519</v>
      </c>
      <c r="G16" s="86">
        <v>372358</v>
      </c>
      <c r="H16" s="86">
        <v>361187</v>
      </c>
      <c r="I16" s="86">
        <v>350351</v>
      </c>
      <c r="J16" s="86">
        <v>350351</v>
      </c>
      <c r="K16" s="86">
        <v>350351</v>
      </c>
      <c r="L16" s="86">
        <v>350351</v>
      </c>
      <c r="M16" s="86">
        <v>350351</v>
      </c>
      <c r="N16" s="86">
        <v>350351</v>
      </c>
      <c r="O16" s="86">
        <v>350351</v>
      </c>
    </row>
    <row r="17" spans="1:15" ht="46.8">
      <c r="A17" s="43" t="s">
        <v>17</v>
      </c>
      <c r="B17" s="63" t="s">
        <v>476</v>
      </c>
      <c r="C17" s="43" t="s">
        <v>94</v>
      </c>
      <c r="D17" s="86">
        <v>39.799999999999997</v>
      </c>
      <c r="E17" s="86">
        <v>40.200000000000003</v>
      </c>
      <c r="F17" s="86">
        <v>45.6</v>
      </c>
      <c r="G17" s="86">
        <v>493.7</v>
      </c>
      <c r="H17" s="86">
        <v>478.9</v>
      </c>
      <c r="I17" s="86">
        <v>464.6</v>
      </c>
      <c r="J17" s="86">
        <v>464.6</v>
      </c>
      <c r="K17" s="86">
        <v>464.6</v>
      </c>
      <c r="L17" s="86">
        <v>464.6</v>
      </c>
      <c r="M17" s="86">
        <v>464.6</v>
      </c>
      <c r="N17" s="86">
        <v>464.6</v>
      </c>
      <c r="O17" s="86">
        <v>464.6</v>
      </c>
    </row>
    <row r="18" spans="1:15" ht="62.4">
      <c r="A18" s="43" t="s">
        <v>18</v>
      </c>
      <c r="B18" s="63" t="s">
        <v>477</v>
      </c>
      <c r="C18" s="43" t="s">
        <v>95</v>
      </c>
      <c r="D18" s="86">
        <v>2076.8000000000002</v>
      </c>
      <c r="E18" s="86">
        <v>2284.5</v>
      </c>
      <c r="F18" s="86">
        <v>2512.9</v>
      </c>
      <c r="G18" s="86">
        <v>4600</v>
      </c>
      <c r="H18" s="86">
        <v>4460</v>
      </c>
      <c r="I18" s="86">
        <v>4320</v>
      </c>
      <c r="J18" s="86">
        <v>4320</v>
      </c>
      <c r="K18" s="86">
        <v>4320</v>
      </c>
      <c r="L18" s="86">
        <v>4320</v>
      </c>
      <c r="M18" s="86">
        <v>4320</v>
      </c>
      <c r="N18" s="86">
        <v>4320</v>
      </c>
      <c r="O18" s="86">
        <v>4320</v>
      </c>
    </row>
    <row r="19" spans="1:15" ht="84" customHeight="1">
      <c r="A19" s="43" t="s">
        <v>19</v>
      </c>
      <c r="B19" s="63" t="s">
        <v>478</v>
      </c>
      <c r="C19" s="43" t="s">
        <v>95</v>
      </c>
      <c r="D19" s="86">
        <v>1111.5999999999999</v>
      </c>
      <c r="E19" s="86">
        <v>1129.3</v>
      </c>
      <c r="F19" s="86">
        <v>1180</v>
      </c>
      <c r="G19" s="86">
        <v>7640</v>
      </c>
      <c r="H19" s="86">
        <v>7410</v>
      </c>
      <c r="I19" s="86">
        <v>7190</v>
      </c>
      <c r="J19" s="86">
        <v>7190</v>
      </c>
      <c r="K19" s="86">
        <v>7190</v>
      </c>
      <c r="L19" s="86">
        <v>7190</v>
      </c>
      <c r="M19" s="86">
        <v>7190</v>
      </c>
      <c r="N19" s="86">
        <v>7190</v>
      </c>
      <c r="O19" s="86">
        <v>7190</v>
      </c>
    </row>
    <row r="20" spans="1:15" ht="31.2">
      <c r="A20" s="43" t="s">
        <v>20</v>
      </c>
      <c r="B20" s="63" t="s">
        <v>479</v>
      </c>
      <c r="C20" s="43" t="s">
        <v>96</v>
      </c>
      <c r="D20" s="86">
        <v>1.81</v>
      </c>
      <c r="E20" s="86">
        <v>2.0299999999999998</v>
      </c>
      <c r="F20" s="86">
        <v>2.23</v>
      </c>
      <c r="G20" s="86">
        <v>2.4500000000000002</v>
      </c>
      <c r="H20" s="86">
        <v>2.7</v>
      </c>
      <c r="I20" s="86">
        <v>2.97</v>
      </c>
      <c r="J20" s="86">
        <v>3.18</v>
      </c>
      <c r="K20" s="86">
        <v>3.4</v>
      </c>
      <c r="L20" s="86">
        <v>3.64</v>
      </c>
      <c r="M20" s="86">
        <v>3.89</v>
      </c>
      <c r="N20" s="86">
        <v>4.17</v>
      </c>
      <c r="O20" s="86">
        <v>4.46</v>
      </c>
    </row>
    <row r="21" spans="1:15" ht="31.2">
      <c r="A21" s="43" t="s">
        <v>21</v>
      </c>
      <c r="B21" s="63" t="s">
        <v>480</v>
      </c>
      <c r="C21" s="43" t="s">
        <v>97</v>
      </c>
      <c r="D21" s="86">
        <v>1054.5</v>
      </c>
      <c r="E21" s="86">
        <v>1106.8</v>
      </c>
      <c r="F21" s="86">
        <v>1261.7</v>
      </c>
      <c r="G21" s="86">
        <v>1438.3</v>
      </c>
      <c r="H21" s="86">
        <v>1639.7</v>
      </c>
      <c r="I21" s="86">
        <v>1869.3</v>
      </c>
      <c r="J21" s="86">
        <v>2018.84</v>
      </c>
      <c r="K21" s="86">
        <v>2180.35</v>
      </c>
      <c r="L21" s="86">
        <v>2354.7800000000002</v>
      </c>
      <c r="M21" s="86">
        <v>2543.16</v>
      </c>
      <c r="N21" s="86">
        <v>2746.61</v>
      </c>
      <c r="O21" s="86">
        <v>2966.34</v>
      </c>
    </row>
    <row r="22" spans="1:15" ht="31.2">
      <c r="A22" s="43" t="s">
        <v>22</v>
      </c>
      <c r="B22" s="63" t="s">
        <v>481</v>
      </c>
      <c r="C22" s="43" t="s">
        <v>98</v>
      </c>
      <c r="D22" s="86">
        <v>31.3</v>
      </c>
      <c r="E22" s="86">
        <v>33.799999999999997</v>
      </c>
      <c r="F22" s="86">
        <v>36</v>
      </c>
      <c r="G22" s="86">
        <v>39.9</v>
      </c>
      <c r="H22" s="86">
        <v>44.5</v>
      </c>
      <c r="I22" s="86">
        <v>47.4</v>
      </c>
      <c r="J22" s="86">
        <v>50.24</v>
      </c>
      <c r="K22" s="86">
        <v>53.25</v>
      </c>
      <c r="L22" s="86">
        <v>56.44</v>
      </c>
      <c r="M22" s="86">
        <v>59.83</v>
      </c>
      <c r="N22" s="86">
        <v>63.42</v>
      </c>
      <c r="O22" s="86">
        <v>67.23</v>
      </c>
    </row>
    <row r="23" spans="1:15" ht="31.2">
      <c r="A23" s="43" t="s">
        <v>23</v>
      </c>
      <c r="B23" s="63" t="s">
        <v>482</v>
      </c>
      <c r="C23" s="62" t="s">
        <v>99</v>
      </c>
      <c r="D23" s="86">
        <v>2179.91</v>
      </c>
      <c r="E23" s="86">
        <v>2643.12</v>
      </c>
      <c r="F23" s="86">
        <v>3039.59</v>
      </c>
      <c r="G23" s="86">
        <v>3495.5</v>
      </c>
      <c r="H23" s="86">
        <v>4019.8</v>
      </c>
      <c r="I23" s="86">
        <v>4622.8</v>
      </c>
      <c r="J23" s="86">
        <v>4900.17</v>
      </c>
      <c r="K23" s="86">
        <v>5194.18</v>
      </c>
      <c r="L23" s="86">
        <v>5505.83</v>
      </c>
      <c r="M23" s="86">
        <v>5836.18</v>
      </c>
      <c r="N23" s="86">
        <v>6186.35</v>
      </c>
      <c r="O23" s="86">
        <v>6557.5</v>
      </c>
    </row>
    <row r="24" spans="1:15" ht="93.6">
      <c r="A24" s="43" t="s">
        <v>24</v>
      </c>
      <c r="B24" s="63" t="s">
        <v>100</v>
      </c>
      <c r="C24" s="43" t="s">
        <v>483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</row>
    <row r="25" spans="1:15" ht="46.8">
      <c r="A25" s="43" t="s">
        <v>25</v>
      </c>
      <c r="B25" s="63" t="s">
        <v>484</v>
      </c>
      <c r="C25" s="43" t="s">
        <v>483</v>
      </c>
      <c r="D25" s="86">
        <v>1565358</v>
      </c>
      <c r="E25" s="86">
        <v>1479727</v>
      </c>
      <c r="F25" s="86">
        <v>1350157</v>
      </c>
      <c r="G25" s="86">
        <v>1223022</v>
      </c>
      <c r="H25" s="86">
        <v>1186329</v>
      </c>
      <c r="I25" s="86">
        <v>1138876</v>
      </c>
      <c r="J25" s="86">
        <v>1104712</v>
      </c>
      <c r="K25" s="86">
        <v>1104712</v>
      </c>
      <c r="L25" s="86">
        <v>1104712</v>
      </c>
      <c r="M25" s="86">
        <v>1104712</v>
      </c>
      <c r="N25" s="86">
        <v>1104712</v>
      </c>
      <c r="O25" s="86">
        <v>1104712</v>
      </c>
    </row>
    <row r="26" spans="1:15" ht="82.95" customHeight="1">
      <c r="A26" s="43" t="s">
        <v>26</v>
      </c>
      <c r="B26" s="63" t="s">
        <v>485</v>
      </c>
      <c r="C26" s="43" t="s">
        <v>91</v>
      </c>
      <c r="D26" s="86">
        <v>0</v>
      </c>
      <c r="E26" s="86">
        <v>6.5582580000000001E-2</v>
      </c>
      <c r="F26" s="86">
        <v>4.8927119999999998E-2</v>
      </c>
      <c r="G26" s="86">
        <v>0.10188195</v>
      </c>
      <c r="H26" s="86">
        <v>0.11068711000000001</v>
      </c>
      <c r="I26" s="86">
        <v>7.538098E-2</v>
      </c>
      <c r="J26" s="86">
        <v>0</v>
      </c>
      <c r="K26" s="86">
        <v>0</v>
      </c>
      <c r="L26" s="86">
        <v>0</v>
      </c>
      <c r="M26" s="86">
        <v>0</v>
      </c>
      <c r="N26" s="86">
        <v>0</v>
      </c>
      <c r="O26" s="86">
        <v>0</v>
      </c>
    </row>
    <row r="27" spans="1:15" ht="93.6">
      <c r="A27" s="43" t="s">
        <v>27</v>
      </c>
      <c r="B27" s="63" t="s">
        <v>101</v>
      </c>
      <c r="C27" s="43" t="s">
        <v>91</v>
      </c>
      <c r="D27" s="86">
        <v>0</v>
      </c>
      <c r="E27" s="86">
        <v>6.4378080000000004E-2</v>
      </c>
      <c r="F27" s="86">
        <v>4.604888E-2</v>
      </c>
      <c r="G27" s="86">
        <v>7.2614189999999995E-2</v>
      </c>
      <c r="H27" s="86">
        <v>5.0664800000000003E-2</v>
      </c>
      <c r="I27" s="86">
        <v>4.3142E-2</v>
      </c>
      <c r="J27" s="86">
        <v>0</v>
      </c>
      <c r="K27" s="86">
        <v>0</v>
      </c>
      <c r="L27" s="86">
        <v>0</v>
      </c>
      <c r="M27" s="86">
        <v>0</v>
      </c>
      <c r="N27" s="86">
        <v>0</v>
      </c>
      <c r="O27" s="86">
        <v>0</v>
      </c>
    </row>
    <row r="28" spans="1:15" ht="78">
      <c r="A28" s="43" t="s">
        <v>28</v>
      </c>
      <c r="B28" s="63" t="s">
        <v>125</v>
      </c>
      <c r="C28" s="43" t="s">
        <v>459</v>
      </c>
      <c r="D28" s="86">
        <v>2902.9</v>
      </c>
      <c r="E28" s="86">
        <v>2813.2</v>
      </c>
      <c r="F28" s="86">
        <v>24263.87</v>
      </c>
      <c r="G28" s="86">
        <v>43433</v>
      </c>
      <c r="H28" s="86">
        <v>29908</v>
      </c>
      <c r="I28" s="86">
        <v>29000</v>
      </c>
      <c r="J28" s="86">
        <v>29000</v>
      </c>
      <c r="K28" s="86">
        <v>29000</v>
      </c>
      <c r="L28" s="86">
        <v>29000</v>
      </c>
      <c r="M28" s="86">
        <v>29000</v>
      </c>
      <c r="N28" s="86">
        <v>29000</v>
      </c>
      <c r="O28" s="86">
        <v>29000</v>
      </c>
    </row>
    <row r="29" spans="1:15" ht="62.4">
      <c r="A29" s="43" t="s">
        <v>29</v>
      </c>
      <c r="B29" s="63" t="s">
        <v>107</v>
      </c>
      <c r="C29" s="43" t="s">
        <v>460</v>
      </c>
      <c r="D29" s="86">
        <v>11251.3</v>
      </c>
      <c r="E29" s="86">
        <v>11251.3</v>
      </c>
      <c r="F29" s="86">
        <v>99851.3</v>
      </c>
      <c r="G29" s="86">
        <v>183216</v>
      </c>
      <c r="H29" s="86">
        <v>132189</v>
      </c>
      <c r="I29" s="86">
        <v>132189</v>
      </c>
      <c r="J29" s="86">
        <v>132189</v>
      </c>
      <c r="K29" s="86">
        <v>132189</v>
      </c>
      <c r="L29" s="86">
        <v>132189</v>
      </c>
      <c r="M29" s="86">
        <v>132189</v>
      </c>
      <c r="N29" s="86">
        <v>132189</v>
      </c>
      <c r="O29" s="86">
        <v>132189</v>
      </c>
    </row>
    <row r="30" spans="1:15" ht="62.4">
      <c r="A30" s="43" t="s">
        <v>30</v>
      </c>
      <c r="B30" s="63" t="s">
        <v>108</v>
      </c>
      <c r="C30" s="43" t="s">
        <v>459</v>
      </c>
      <c r="D30" s="86">
        <v>35896</v>
      </c>
      <c r="E30" s="86">
        <v>44793</v>
      </c>
      <c r="F30" s="86">
        <v>21629.3</v>
      </c>
      <c r="G30" s="86">
        <v>0</v>
      </c>
      <c r="H30" s="86">
        <v>0</v>
      </c>
      <c r="I30" s="86">
        <v>0</v>
      </c>
      <c r="J30" s="86">
        <v>0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</row>
    <row r="31" spans="1:15" ht="78">
      <c r="A31" s="43" t="s">
        <v>31</v>
      </c>
      <c r="B31" s="63" t="s">
        <v>109</v>
      </c>
      <c r="C31" s="43" t="s">
        <v>460</v>
      </c>
      <c r="D31" s="86">
        <v>171834</v>
      </c>
      <c r="E31" s="86">
        <v>172010</v>
      </c>
      <c r="F31" s="86">
        <v>83410</v>
      </c>
      <c r="G31" s="86">
        <v>0</v>
      </c>
      <c r="H31" s="86">
        <v>0</v>
      </c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</row>
    <row r="32" spans="1:15" ht="78">
      <c r="A32" s="43" t="s">
        <v>32</v>
      </c>
      <c r="B32" s="63" t="s">
        <v>110</v>
      </c>
      <c r="C32" s="43" t="s">
        <v>461</v>
      </c>
      <c r="D32" s="86">
        <v>19545</v>
      </c>
      <c r="E32" s="86">
        <v>19417</v>
      </c>
      <c r="F32" s="86">
        <v>147062</v>
      </c>
      <c r="G32" s="86">
        <v>141364</v>
      </c>
      <c r="H32" s="86">
        <v>88361</v>
      </c>
      <c r="I32" s="86">
        <v>85711</v>
      </c>
      <c r="J32" s="86">
        <v>85711</v>
      </c>
      <c r="K32" s="86">
        <v>85711</v>
      </c>
      <c r="L32" s="86">
        <v>85711</v>
      </c>
      <c r="M32" s="86">
        <v>85711</v>
      </c>
      <c r="N32" s="86">
        <v>85711</v>
      </c>
      <c r="O32" s="86">
        <v>85711</v>
      </c>
    </row>
    <row r="33" spans="1:16" ht="78">
      <c r="A33" s="43" t="s">
        <v>33</v>
      </c>
      <c r="B33" s="63" t="s">
        <v>111</v>
      </c>
      <c r="C33" s="43" t="s">
        <v>462</v>
      </c>
      <c r="D33" s="86">
        <v>373</v>
      </c>
      <c r="E33" s="86">
        <v>382</v>
      </c>
      <c r="F33" s="86">
        <v>2983</v>
      </c>
      <c r="G33" s="86">
        <v>2983</v>
      </c>
      <c r="H33" s="86">
        <v>1924</v>
      </c>
      <c r="I33" s="86">
        <v>1924</v>
      </c>
      <c r="J33" s="86">
        <v>1924</v>
      </c>
      <c r="K33" s="86">
        <v>1924</v>
      </c>
      <c r="L33" s="86">
        <v>1924</v>
      </c>
      <c r="M33" s="86">
        <v>1924</v>
      </c>
      <c r="N33" s="86">
        <v>1924</v>
      </c>
      <c r="O33" s="86">
        <v>1924</v>
      </c>
    </row>
    <row r="34" spans="1:16" ht="93.6">
      <c r="A34" s="43" t="s">
        <v>34</v>
      </c>
      <c r="B34" s="63" t="s">
        <v>112</v>
      </c>
      <c r="C34" s="43" t="s">
        <v>461</v>
      </c>
      <c r="D34" s="86">
        <v>143399</v>
      </c>
      <c r="E34" s="86">
        <v>151038</v>
      </c>
      <c r="F34" s="86">
        <v>0</v>
      </c>
      <c r="G34" s="86">
        <v>0</v>
      </c>
      <c r="H34" s="86">
        <v>0</v>
      </c>
      <c r="I34" s="86">
        <v>0</v>
      </c>
      <c r="J34" s="86">
        <v>0</v>
      </c>
      <c r="K34" s="86">
        <v>0</v>
      </c>
      <c r="L34" s="86">
        <v>0</v>
      </c>
      <c r="M34" s="86">
        <v>0</v>
      </c>
      <c r="N34" s="86">
        <v>0</v>
      </c>
      <c r="O34" s="86">
        <v>0</v>
      </c>
    </row>
    <row r="35" spans="1:16" ht="78">
      <c r="A35" s="43" t="s">
        <v>35</v>
      </c>
      <c r="B35" s="63" t="s">
        <v>113</v>
      </c>
      <c r="C35" s="43" t="s">
        <v>462</v>
      </c>
      <c r="D35" s="86">
        <v>2629</v>
      </c>
      <c r="E35" s="86">
        <v>2615</v>
      </c>
      <c r="F35" s="86">
        <v>0</v>
      </c>
      <c r="G35" s="86">
        <v>0</v>
      </c>
      <c r="H35" s="86">
        <v>0</v>
      </c>
      <c r="I35" s="86">
        <v>0</v>
      </c>
      <c r="J35" s="86">
        <v>0</v>
      </c>
      <c r="K35" s="86">
        <v>0</v>
      </c>
      <c r="L35" s="86">
        <v>0</v>
      </c>
      <c r="M35" s="86">
        <v>0</v>
      </c>
      <c r="N35" s="86">
        <v>0</v>
      </c>
      <c r="O35" s="86">
        <v>0</v>
      </c>
    </row>
    <row r="36" spans="1:16" ht="78">
      <c r="A36" s="43" t="s">
        <v>36</v>
      </c>
      <c r="B36" s="63" t="s">
        <v>114</v>
      </c>
      <c r="C36" s="43" t="s">
        <v>463</v>
      </c>
      <c r="D36" s="86">
        <v>7329125</v>
      </c>
      <c r="E36" s="86">
        <v>7109251</v>
      </c>
      <c r="F36" s="86">
        <v>6895974</v>
      </c>
      <c r="G36" s="86">
        <v>6617988</v>
      </c>
      <c r="H36" s="86">
        <v>3956129</v>
      </c>
      <c r="I36" s="86">
        <v>3837445</v>
      </c>
      <c r="J36" s="86">
        <v>3837445</v>
      </c>
      <c r="K36" s="86">
        <v>3837445</v>
      </c>
      <c r="L36" s="86">
        <v>3837445</v>
      </c>
      <c r="M36" s="86">
        <v>3837445</v>
      </c>
      <c r="N36" s="86">
        <v>3837445</v>
      </c>
      <c r="O36" s="86">
        <v>3837445</v>
      </c>
    </row>
    <row r="37" spans="1:16" ht="78">
      <c r="A37" s="43" t="s">
        <v>37</v>
      </c>
      <c r="B37" s="63" t="s">
        <v>122</v>
      </c>
      <c r="C37" s="43" t="s">
        <v>462</v>
      </c>
      <c r="D37" s="86">
        <v>3256</v>
      </c>
      <c r="E37" s="86">
        <v>3260</v>
      </c>
      <c r="F37" s="86">
        <v>3258</v>
      </c>
      <c r="G37" s="86">
        <v>3222</v>
      </c>
      <c r="H37" s="86">
        <v>2005</v>
      </c>
      <c r="I37" s="86">
        <v>2005</v>
      </c>
      <c r="J37" s="86">
        <v>2005</v>
      </c>
      <c r="K37" s="86">
        <v>2005</v>
      </c>
      <c r="L37" s="86">
        <v>2005</v>
      </c>
      <c r="M37" s="86">
        <v>2005</v>
      </c>
      <c r="N37" s="86">
        <v>2005</v>
      </c>
      <c r="O37" s="86">
        <v>2005</v>
      </c>
    </row>
    <row r="38" spans="1:16" ht="78">
      <c r="A38" s="43" t="s">
        <v>38</v>
      </c>
      <c r="B38" s="63" t="s">
        <v>115</v>
      </c>
      <c r="C38" s="43" t="s">
        <v>463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</row>
    <row r="39" spans="1:16" ht="78">
      <c r="A39" s="43" t="s">
        <v>39</v>
      </c>
      <c r="B39" s="63" t="s">
        <v>123</v>
      </c>
      <c r="C39" s="43" t="s">
        <v>462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</row>
    <row r="40" spans="1:16" ht="62.4">
      <c r="A40" s="43" t="s">
        <v>40</v>
      </c>
      <c r="B40" s="63" t="s">
        <v>119</v>
      </c>
      <c r="C40" s="43" t="s">
        <v>95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</row>
    <row r="41" spans="1:16" ht="93.6">
      <c r="A41" s="43" t="s">
        <v>41</v>
      </c>
      <c r="B41" s="63" t="s">
        <v>120</v>
      </c>
      <c r="C41" s="43" t="s">
        <v>95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</row>
    <row r="42" spans="1:16" ht="15.6">
      <c r="A42" s="43" t="s">
        <v>42</v>
      </c>
      <c r="B42" s="63" t="s">
        <v>124</v>
      </c>
      <c r="C42" s="43" t="s">
        <v>486</v>
      </c>
      <c r="D42" s="86">
        <v>1000000</v>
      </c>
      <c r="E42" s="86">
        <v>1180000</v>
      </c>
      <c r="F42" s="86">
        <v>1290000</v>
      </c>
      <c r="G42" s="86">
        <v>1470000</v>
      </c>
      <c r="H42" s="86">
        <v>1580000</v>
      </c>
      <c r="I42" s="86">
        <v>1600000</v>
      </c>
      <c r="J42" s="86">
        <v>1620000</v>
      </c>
      <c r="K42" s="86">
        <v>1630000</v>
      </c>
      <c r="L42" s="86">
        <v>1640000</v>
      </c>
      <c r="M42" s="86">
        <v>1650000</v>
      </c>
      <c r="N42" s="86">
        <v>1660000</v>
      </c>
      <c r="O42" s="86">
        <v>1700000</v>
      </c>
    </row>
    <row r="43" spans="1:16" ht="62.4">
      <c r="A43" s="43" t="s">
        <v>43</v>
      </c>
      <c r="B43" s="63" t="s">
        <v>116</v>
      </c>
      <c r="C43" s="43" t="s">
        <v>486</v>
      </c>
      <c r="D43" s="86">
        <v>84650</v>
      </c>
      <c r="E43" s="86">
        <v>106320</v>
      </c>
      <c r="F43" s="86">
        <v>111630</v>
      </c>
      <c r="G43" s="86">
        <v>117220</v>
      </c>
      <c r="H43" s="86">
        <v>116048</v>
      </c>
      <c r="I43" s="86">
        <v>114887</v>
      </c>
      <c r="J43" s="86">
        <v>113738</v>
      </c>
      <c r="K43" s="86">
        <v>112601</v>
      </c>
      <c r="L43" s="86">
        <v>111475</v>
      </c>
      <c r="M43" s="86">
        <v>110360</v>
      </c>
      <c r="N43" s="86">
        <v>109257</v>
      </c>
      <c r="O43" s="86">
        <v>108164</v>
      </c>
      <c r="P43" s="35"/>
    </row>
    <row r="44" spans="1:16" ht="62.4">
      <c r="A44" s="43" t="s">
        <v>44</v>
      </c>
      <c r="B44" s="63" t="s">
        <v>487</v>
      </c>
      <c r="C44" s="43" t="s">
        <v>486</v>
      </c>
      <c r="D44" s="86">
        <v>0</v>
      </c>
      <c r="E44" s="86">
        <v>0</v>
      </c>
      <c r="F44" s="86">
        <v>0</v>
      </c>
      <c r="G44" s="86">
        <v>0</v>
      </c>
      <c r="H44" s="86">
        <v>0</v>
      </c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</row>
    <row r="45" spans="1:16" ht="31.2">
      <c r="A45" s="43" t="s">
        <v>45</v>
      </c>
      <c r="B45" s="63" t="s">
        <v>117</v>
      </c>
      <c r="C45" s="43" t="s">
        <v>103</v>
      </c>
      <c r="D45" s="86">
        <v>61</v>
      </c>
      <c r="E45" s="86">
        <v>61</v>
      </c>
      <c r="F45" s="86">
        <v>61</v>
      </c>
      <c r="G45" s="86">
        <v>61</v>
      </c>
      <c r="H45" s="86">
        <v>60</v>
      </c>
      <c r="I45" s="86">
        <v>60</v>
      </c>
      <c r="J45" s="86">
        <v>60</v>
      </c>
      <c r="K45" s="86">
        <v>60</v>
      </c>
      <c r="L45" s="86">
        <v>60</v>
      </c>
      <c r="M45" s="86">
        <v>60</v>
      </c>
      <c r="N45" s="86">
        <v>60</v>
      </c>
      <c r="O45" s="86">
        <v>60</v>
      </c>
    </row>
    <row r="46" spans="1:16" ht="62.4">
      <c r="A46" s="43" t="s">
        <v>46</v>
      </c>
      <c r="B46" s="63" t="s">
        <v>118</v>
      </c>
      <c r="C46" s="43" t="s">
        <v>103</v>
      </c>
      <c r="D46" s="86">
        <v>0</v>
      </c>
      <c r="E46" s="86">
        <v>0</v>
      </c>
      <c r="F46" s="86">
        <v>0</v>
      </c>
      <c r="G46" s="86">
        <v>39</v>
      </c>
      <c r="H46" s="86">
        <v>60</v>
      </c>
      <c r="I46" s="86">
        <v>60</v>
      </c>
      <c r="J46" s="86">
        <v>60</v>
      </c>
      <c r="K46" s="86">
        <v>60</v>
      </c>
      <c r="L46" s="86">
        <v>60</v>
      </c>
      <c r="M46" s="86">
        <v>60</v>
      </c>
      <c r="N46" s="86">
        <v>60</v>
      </c>
      <c r="O46" s="86">
        <v>60</v>
      </c>
    </row>
    <row r="47" spans="1:16" ht="62.4">
      <c r="A47" s="43" t="s">
        <v>47</v>
      </c>
      <c r="B47" s="63" t="s">
        <v>488</v>
      </c>
      <c r="C47" s="43" t="s">
        <v>103</v>
      </c>
      <c r="D47" s="86">
        <v>0</v>
      </c>
      <c r="E47" s="86">
        <v>0</v>
      </c>
      <c r="F47" s="86">
        <v>0</v>
      </c>
      <c r="G47" s="86">
        <v>0</v>
      </c>
      <c r="H47" s="86">
        <v>0</v>
      </c>
      <c r="I47" s="86">
        <v>36</v>
      </c>
      <c r="J47" s="86">
        <v>36</v>
      </c>
      <c r="K47" s="86">
        <v>36</v>
      </c>
      <c r="L47" s="86">
        <v>36</v>
      </c>
      <c r="M47" s="86">
        <v>36</v>
      </c>
      <c r="N47" s="86">
        <v>36</v>
      </c>
      <c r="O47" s="86">
        <v>36</v>
      </c>
    </row>
    <row r="48" spans="1:16" ht="31.2">
      <c r="A48" s="43" t="s">
        <v>48</v>
      </c>
      <c r="B48" s="63" t="s">
        <v>489</v>
      </c>
      <c r="C48" s="43" t="s">
        <v>103</v>
      </c>
      <c r="D48" s="86">
        <v>23</v>
      </c>
      <c r="E48" s="86">
        <v>23</v>
      </c>
      <c r="F48" s="86">
        <v>23</v>
      </c>
      <c r="G48" s="86">
        <v>23</v>
      </c>
      <c r="H48" s="86">
        <v>14</v>
      </c>
      <c r="I48" s="86">
        <v>14</v>
      </c>
      <c r="J48" s="86">
        <v>14</v>
      </c>
      <c r="K48" s="86">
        <v>14</v>
      </c>
      <c r="L48" s="86">
        <v>14</v>
      </c>
      <c r="M48" s="86">
        <v>14</v>
      </c>
      <c r="N48" s="86">
        <v>14</v>
      </c>
      <c r="O48" s="86">
        <v>14</v>
      </c>
    </row>
    <row r="49" spans="1:15" ht="62.4">
      <c r="A49" s="43" t="s">
        <v>49</v>
      </c>
      <c r="B49" s="63" t="s">
        <v>490</v>
      </c>
      <c r="C49" s="43" t="s">
        <v>103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14</v>
      </c>
      <c r="J49" s="86">
        <v>14</v>
      </c>
      <c r="K49" s="86">
        <v>14</v>
      </c>
      <c r="L49" s="86">
        <v>14</v>
      </c>
      <c r="M49" s="86">
        <v>14</v>
      </c>
      <c r="N49" s="86">
        <v>14</v>
      </c>
      <c r="O49" s="86">
        <v>14</v>
      </c>
    </row>
    <row r="50" spans="1:15" ht="46.8">
      <c r="A50" s="43" t="s">
        <v>50</v>
      </c>
      <c r="B50" s="63" t="s">
        <v>491</v>
      </c>
      <c r="C50" s="43" t="s">
        <v>486</v>
      </c>
      <c r="D50" s="86">
        <v>445786.1</v>
      </c>
      <c r="E50" s="86">
        <v>543659.30000000005</v>
      </c>
      <c r="F50" s="86">
        <v>555000</v>
      </c>
      <c r="G50" s="86">
        <v>638000</v>
      </c>
      <c r="H50" s="86">
        <v>442068</v>
      </c>
      <c r="I50" s="86">
        <v>447433</v>
      </c>
      <c r="J50" s="86">
        <v>510853</v>
      </c>
      <c r="K50" s="86">
        <v>546613</v>
      </c>
      <c r="L50" s="86">
        <v>579410</v>
      </c>
      <c r="M50" s="86">
        <v>614175</v>
      </c>
      <c r="N50" s="86">
        <v>651025</v>
      </c>
      <c r="O50" s="86">
        <v>690087</v>
      </c>
    </row>
    <row r="51" spans="1:15" ht="78">
      <c r="A51" s="43" t="s">
        <v>51</v>
      </c>
      <c r="B51" s="63" t="s">
        <v>492</v>
      </c>
      <c r="C51" s="43" t="s">
        <v>486</v>
      </c>
      <c r="D51" s="86">
        <v>0</v>
      </c>
      <c r="E51" s="86">
        <v>5411.4</v>
      </c>
      <c r="F51" s="86">
        <v>12973.7</v>
      </c>
      <c r="G51" s="86">
        <v>15312</v>
      </c>
      <c r="H51" s="86">
        <v>11052</v>
      </c>
      <c r="I51" s="86">
        <v>11633</v>
      </c>
      <c r="J51" s="86">
        <v>13793</v>
      </c>
      <c r="K51" s="86">
        <v>15305</v>
      </c>
      <c r="L51" s="86">
        <v>16803</v>
      </c>
      <c r="M51" s="86">
        <v>18425</v>
      </c>
      <c r="N51" s="86">
        <v>20182</v>
      </c>
      <c r="O51" s="86">
        <v>22083</v>
      </c>
    </row>
    <row r="52" spans="1:15" ht="78">
      <c r="A52" s="43" t="s">
        <v>52</v>
      </c>
      <c r="B52" s="63" t="s">
        <v>493</v>
      </c>
      <c r="C52" s="43" t="s">
        <v>486</v>
      </c>
      <c r="D52" s="86">
        <v>10886.4</v>
      </c>
      <c r="E52" s="86">
        <v>11017</v>
      </c>
      <c r="F52" s="86">
        <v>12670</v>
      </c>
      <c r="G52" s="86">
        <v>7960</v>
      </c>
      <c r="H52" s="86">
        <v>7850</v>
      </c>
      <c r="I52" s="86">
        <v>7758</v>
      </c>
      <c r="J52" s="86">
        <v>7679</v>
      </c>
      <c r="K52" s="86">
        <v>7604</v>
      </c>
      <c r="L52" s="86">
        <v>7525</v>
      </c>
      <c r="M52" s="86">
        <v>7449</v>
      </c>
      <c r="N52" s="86">
        <v>7377</v>
      </c>
      <c r="O52" s="86">
        <v>7302</v>
      </c>
    </row>
    <row r="53" spans="1:15" ht="78">
      <c r="A53" s="43" t="s">
        <v>53</v>
      </c>
      <c r="B53" s="63" t="s">
        <v>102</v>
      </c>
      <c r="C53" s="43" t="s">
        <v>462</v>
      </c>
      <c r="D53" s="86">
        <v>528</v>
      </c>
      <c r="E53" s="86">
        <v>553</v>
      </c>
      <c r="F53" s="86">
        <v>553</v>
      </c>
      <c r="G53" s="86">
        <v>361</v>
      </c>
      <c r="H53" s="86">
        <v>359</v>
      </c>
      <c r="I53" s="86">
        <v>359</v>
      </c>
      <c r="J53" s="86">
        <v>359</v>
      </c>
      <c r="K53" s="86">
        <v>359</v>
      </c>
      <c r="L53" s="86">
        <v>359</v>
      </c>
      <c r="M53" s="86">
        <v>359</v>
      </c>
      <c r="N53" s="86">
        <v>359</v>
      </c>
      <c r="O53" s="86">
        <v>359</v>
      </c>
    </row>
    <row r="54" spans="1:15" ht="78">
      <c r="A54" s="43" t="s">
        <v>54</v>
      </c>
      <c r="B54" s="63" t="s">
        <v>494</v>
      </c>
      <c r="C54" s="43" t="s">
        <v>463</v>
      </c>
      <c r="D54" s="86">
        <v>7800126</v>
      </c>
      <c r="E54" s="86">
        <v>8040126</v>
      </c>
      <c r="F54" s="86">
        <v>8070268</v>
      </c>
      <c r="G54" s="86">
        <v>7828600</v>
      </c>
      <c r="H54" s="86">
        <v>7593315</v>
      </c>
      <c r="I54" s="86">
        <v>7365516</v>
      </c>
      <c r="J54" s="86">
        <v>7365516</v>
      </c>
      <c r="K54" s="86">
        <v>7365516</v>
      </c>
      <c r="L54" s="86">
        <v>7365516</v>
      </c>
      <c r="M54" s="86">
        <v>7365516</v>
      </c>
      <c r="N54" s="86">
        <v>7365516</v>
      </c>
      <c r="O54" s="86">
        <v>7365516</v>
      </c>
    </row>
    <row r="55" spans="1:15" ht="109.2">
      <c r="A55" s="43" t="s">
        <v>55</v>
      </c>
      <c r="B55" s="63" t="s">
        <v>495</v>
      </c>
      <c r="C55" s="43" t="s">
        <v>463</v>
      </c>
      <c r="D55" s="86">
        <v>7566122</v>
      </c>
      <c r="E55" s="86">
        <v>7879323</v>
      </c>
      <c r="F55" s="86">
        <v>7989565</v>
      </c>
      <c r="G55" s="86">
        <v>7828600</v>
      </c>
      <c r="H55" s="86">
        <v>7593315</v>
      </c>
      <c r="I55" s="86">
        <v>7365516</v>
      </c>
      <c r="J55" s="86">
        <v>7365516</v>
      </c>
      <c r="K55" s="86">
        <v>7365516</v>
      </c>
      <c r="L55" s="86">
        <v>7365516</v>
      </c>
      <c r="M55" s="86">
        <v>7365516</v>
      </c>
      <c r="N55" s="86">
        <v>7365516</v>
      </c>
      <c r="O55" s="86">
        <v>7365516</v>
      </c>
    </row>
    <row r="56" spans="1:15" ht="62.4">
      <c r="A56" s="43" t="s">
        <v>56</v>
      </c>
      <c r="B56" s="63" t="s">
        <v>496</v>
      </c>
      <c r="C56" s="43" t="s">
        <v>463</v>
      </c>
      <c r="D56" s="88">
        <v>37553861</v>
      </c>
      <c r="E56" s="88">
        <v>38932598</v>
      </c>
      <c r="F56" s="88">
        <v>38952125</v>
      </c>
      <c r="G56" s="88">
        <v>37783561</v>
      </c>
      <c r="H56" s="88">
        <v>36650054</v>
      </c>
      <c r="I56" s="88">
        <v>35550550</v>
      </c>
      <c r="J56" s="88">
        <v>35550550</v>
      </c>
      <c r="K56" s="88">
        <v>35550550</v>
      </c>
      <c r="L56" s="88">
        <v>35550550</v>
      </c>
      <c r="M56" s="88">
        <v>35550550</v>
      </c>
      <c r="N56" s="88">
        <v>35550550</v>
      </c>
      <c r="O56" s="88">
        <v>35550550</v>
      </c>
    </row>
    <row r="57" spans="1:15" ht="109.2">
      <c r="A57" s="43" t="s">
        <v>57</v>
      </c>
      <c r="B57" s="63" t="s">
        <v>497</v>
      </c>
      <c r="C57" s="43" t="s">
        <v>463</v>
      </c>
      <c r="D57" s="88">
        <v>0</v>
      </c>
      <c r="E57" s="88">
        <v>0</v>
      </c>
      <c r="F57" s="88">
        <v>19466299</v>
      </c>
      <c r="G57" s="88">
        <v>37783561</v>
      </c>
      <c r="H57" s="88">
        <v>36650054</v>
      </c>
      <c r="I57" s="88">
        <v>35650553</v>
      </c>
      <c r="J57" s="88">
        <v>35650553</v>
      </c>
      <c r="K57" s="88">
        <v>35650553</v>
      </c>
      <c r="L57" s="88">
        <v>35650553</v>
      </c>
      <c r="M57" s="88">
        <v>35650553</v>
      </c>
      <c r="N57" s="88">
        <v>35650553</v>
      </c>
      <c r="O57" s="88">
        <v>35650553</v>
      </c>
    </row>
    <row r="58" spans="1:15" ht="140.4">
      <c r="A58" s="43" t="s">
        <v>58</v>
      </c>
      <c r="B58" s="63" t="s">
        <v>104</v>
      </c>
      <c r="C58" s="43" t="s">
        <v>463</v>
      </c>
      <c r="D58" s="88">
        <v>37553861</v>
      </c>
      <c r="E58" s="88">
        <v>38932598</v>
      </c>
      <c r="F58" s="88">
        <v>38952125</v>
      </c>
      <c r="G58" s="88">
        <v>37783561</v>
      </c>
      <c r="H58" s="88">
        <v>36650054</v>
      </c>
      <c r="I58" s="88">
        <v>35650553</v>
      </c>
      <c r="J58" s="88">
        <v>35650553</v>
      </c>
      <c r="K58" s="88">
        <v>35650553</v>
      </c>
      <c r="L58" s="88">
        <v>35650553</v>
      </c>
      <c r="M58" s="88">
        <v>35650553</v>
      </c>
      <c r="N58" s="88">
        <v>35650553</v>
      </c>
      <c r="O58" s="88">
        <v>35650553</v>
      </c>
    </row>
    <row r="59" spans="1:15" ht="46.8">
      <c r="A59" s="43" t="s">
        <v>59</v>
      </c>
      <c r="B59" s="63" t="s">
        <v>498</v>
      </c>
      <c r="C59" s="43" t="s">
        <v>459</v>
      </c>
      <c r="D59" s="86">
        <v>171686</v>
      </c>
      <c r="E59" s="86">
        <v>170442</v>
      </c>
      <c r="F59" s="86">
        <v>172803</v>
      </c>
      <c r="G59" s="86">
        <v>167600</v>
      </c>
      <c r="H59" s="86">
        <v>163000</v>
      </c>
      <c r="I59" s="86">
        <v>158000</v>
      </c>
      <c r="J59" s="86">
        <v>158000</v>
      </c>
      <c r="K59" s="86">
        <v>158000</v>
      </c>
      <c r="L59" s="86">
        <v>158000</v>
      </c>
      <c r="M59" s="86">
        <v>158000</v>
      </c>
      <c r="N59" s="86">
        <v>158000</v>
      </c>
      <c r="O59" s="86">
        <v>158000</v>
      </c>
    </row>
    <row r="60" spans="1:15" ht="78">
      <c r="A60" s="43" t="s">
        <v>60</v>
      </c>
      <c r="B60" s="63" t="s">
        <v>499</v>
      </c>
      <c r="C60" s="43" t="s">
        <v>459</v>
      </c>
      <c r="D60" s="86">
        <v>0</v>
      </c>
      <c r="E60" s="86">
        <v>0</v>
      </c>
      <c r="F60" s="86">
        <v>0</v>
      </c>
      <c r="G60" s="86">
        <v>167600</v>
      </c>
      <c r="H60" s="86">
        <v>163000</v>
      </c>
      <c r="I60" s="86">
        <v>158000</v>
      </c>
      <c r="J60" s="86">
        <v>158000</v>
      </c>
      <c r="K60" s="86">
        <v>158000</v>
      </c>
      <c r="L60" s="86">
        <v>158000</v>
      </c>
      <c r="M60" s="86">
        <v>158000</v>
      </c>
      <c r="N60" s="86">
        <v>158000</v>
      </c>
      <c r="O60" s="86">
        <v>158000</v>
      </c>
    </row>
    <row r="61" spans="1:15" ht="62.4">
      <c r="A61" s="43" t="s">
        <v>61</v>
      </c>
      <c r="B61" s="63" t="s">
        <v>500</v>
      </c>
      <c r="C61" s="43" t="s">
        <v>459</v>
      </c>
      <c r="D61" s="86">
        <v>317987</v>
      </c>
      <c r="E61" s="86">
        <v>316108</v>
      </c>
      <c r="F61" s="86">
        <v>316208</v>
      </c>
      <c r="G61" s="86">
        <v>306721</v>
      </c>
      <c r="H61" s="86">
        <v>297520</v>
      </c>
      <c r="I61" s="86">
        <v>288594</v>
      </c>
      <c r="J61" s="86">
        <v>288594</v>
      </c>
      <c r="K61" s="86">
        <v>288594</v>
      </c>
      <c r="L61" s="86">
        <v>288594</v>
      </c>
      <c r="M61" s="86">
        <v>288594</v>
      </c>
      <c r="N61" s="86">
        <v>288594</v>
      </c>
      <c r="O61" s="86">
        <v>288594</v>
      </c>
    </row>
    <row r="62" spans="1:15" ht="109.2">
      <c r="A62" s="43" t="s">
        <v>62</v>
      </c>
      <c r="B62" s="63" t="s">
        <v>501</v>
      </c>
      <c r="C62" s="43" t="s">
        <v>459</v>
      </c>
      <c r="D62" s="86">
        <v>0</v>
      </c>
      <c r="E62" s="86">
        <v>0</v>
      </c>
      <c r="F62" s="86">
        <v>0</v>
      </c>
      <c r="G62" s="86">
        <v>306721</v>
      </c>
      <c r="H62" s="86">
        <v>297520</v>
      </c>
      <c r="I62" s="86">
        <v>288594</v>
      </c>
      <c r="J62" s="86">
        <v>288594</v>
      </c>
      <c r="K62" s="86">
        <v>288594</v>
      </c>
      <c r="L62" s="86">
        <v>288594</v>
      </c>
      <c r="M62" s="86">
        <v>288594</v>
      </c>
      <c r="N62" s="86">
        <v>288594</v>
      </c>
      <c r="O62" s="86">
        <v>288594</v>
      </c>
    </row>
    <row r="63" spans="1:15" ht="78">
      <c r="A63" s="43" t="s">
        <v>63</v>
      </c>
      <c r="B63" s="63" t="s">
        <v>502</v>
      </c>
      <c r="C63" s="43" t="s">
        <v>461</v>
      </c>
      <c r="D63" s="86">
        <v>19300</v>
      </c>
      <c r="E63" s="86">
        <v>20130</v>
      </c>
      <c r="F63" s="86">
        <v>17600</v>
      </c>
      <c r="G63" s="86">
        <v>17070</v>
      </c>
      <c r="H63" s="86">
        <v>16560</v>
      </c>
      <c r="I63" s="86">
        <v>16060</v>
      </c>
      <c r="J63" s="86">
        <v>16060</v>
      </c>
      <c r="K63" s="86">
        <v>16060</v>
      </c>
      <c r="L63" s="86">
        <v>16060</v>
      </c>
      <c r="M63" s="86">
        <v>16060</v>
      </c>
      <c r="N63" s="86">
        <v>16060</v>
      </c>
      <c r="O63" s="86">
        <v>16060</v>
      </c>
    </row>
    <row r="64" spans="1:15" ht="109.2">
      <c r="A64" s="43" t="s">
        <v>64</v>
      </c>
      <c r="B64" s="63" t="s">
        <v>105</v>
      </c>
      <c r="C64" s="43" t="s">
        <v>461</v>
      </c>
      <c r="D64" s="86">
        <v>3108</v>
      </c>
      <c r="E64" s="86">
        <v>3120</v>
      </c>
      <c r="F64" s="86">
        <v>3430</v>
      </c>
      <c r="G64" s="86">
        <v>17070</v>
      </c>
      <c r="H64" s="86">
        <v>16560</v>
      </c>
      <c r="I64" s="86">
        <v>16060</v>
      </c>
      <c r="J64" s="86">
        <v>16060</v>
      </c>
      <c r="K64" s="86">
        <v>16060</v>
      </c>
      <c r="L64" s="86">
        <v>16060</v>
      </c>
      <c r="M64" s="86">
        <v>16060</v>
      </c>
      <c r="N64" s="86">
        <v>16060</v>
      </c>
      <c r="O64" s="86">
        <v>16060</v>
      </c>
    </row>
    <row r="65" spans="1:15" ht="62.4">
      <c r="A65" s="43" t="s">
        <v>65</v>
      </c>
      <c r="B65" s="63" t="s">
        <v>503</v>
      </c>
      <c r="C65" s="43" t="s">
        <v>461</v>
      </c>
      <c r="D65" s="86">
        <v>2071100</v>
      </c>
      <c r="E65" s="86">
        <v>2031300</v>
      </c>
      <c r="F65" s="86">
        <v>2074000</v>
      </c>
      <c r="G65" s="86">
        <v>2011780</v>
      </c>
      <c r="H65" s="86">
        <v>1951400</v>
      </c>
      <c r="I65" s="86">
        <v>1892880</v>
      </c>
      <c r="J65" s="86">
        <v>1892880</v>
      </c>
      <c r="K65" s="86">
        <v>1892880</v>
      </c>
      <c r="L65" s="86">
        <v>1892880</v>
      </c>
      <c r="M65" s="86">
        <v>1892880</v>
      </c>
      <c r="N65" s="86">
        <v>1892880</v>
      </c>
      <c r="O65" s="86">
        <v>1892880</v>
      </c>
    </row>
    <row r="66" spans="1:15" ht="109.2">
      <c r="A66" s="43" t="s">
        <v>66</v>
      </c>
      <c r="B66" s="63" t="s">
        <v>504</v>
      </c>
      <c r="C66" s="43" t="s">
        <v>461</v>
      </c>
      <c r="D66" s="86">
        <v>0</v>
      </c>
      <c r="E66" s="86">
        <v>0</v>
      </c>
      <c r="F66" s="86">
        <v>0</v>
      </c>
      <c r="G66" s="86">
        <v>2011.8</v>
      </c>
      <c r="H66" s="86">
        <v>1951400</v>
      </c>
      <c r="I66" s="86">
        <v>1892880</v>
      </c>
      <c r="J66" s="86">
        <v>1892880</v>
      </c>
      <c r="K66" s="86">
        <v>1892880</v>
      </c>
      <c r="L66" s="86">
        <v>1892880</v>
      </c>
      <c r="M66" s="86">
        <v>1892880</v>
      </c>
      <c r="N66" s="86">
        <v>1892880</v>
      </c>
      <c r="O66" s="86">
        <v>1892880</v>
      </c>
    </row>
    <row r="67" spans="1:15" ht="140.4">
      <c r="A67" s="43" t="s">
        <v>67</v>
      </c>
      <c r="B67" s="63" t="s">
        <v>505</v>
      </c>
      <c r="C67" s="43" t="s">
        <v>461</v>
      </c>
      <c r="D67" s="86">
        <v>123720</v>
      </c>
      <c r="E67" s="86">
        <v>124000</v>
      </c>
      <c r="F67" s="86">
        <v>148800</v>
      </c>
      <c r="G67" s="86">
        <v>2011780</v>
      </c>
      <c r="H67" s="86">
        <v>1951400</v>
      </c>
      <c r="I67" s="86">
        <v>1892880</v>
      </c>
      <c r="J67" s="86">
        <v>1892880</v>
      </c>
      <c r="K67" s="86">
        <v>1892880</v>
      </c>
      <c r="L67" s="86">
        <v>1892880</v>
      </c>
      <c r="M67" s="86">
        <v>1892880</v>
      </c>
      <c r="N67" s="86">
        <v>1892880</v>
      </c>
      <c r="O67" s="86">
        <v>1892880</v>
      </c>
    </row>
    <row r="68" spans="1:15" ht="62.4">
      <c r="A68" s="43" t="s">
        <v>68</v>
      </c>
      <c r="B68" s="63" t="s">
        <v>506</v>
      </c>
      <c r="C68" s="43" t="s">
        <v>95</v>
      </c>
      <c r="D68" s="86">
        <v>1250</v>
      </c>
      <c r="E68" s="86">
        <v>1260</v>
      </c>
      <c r="F68" s="86">
        <v>1270</v>
      </c>
      <c r="G68" s="86">
        <v>1230</v>
      </c>
      <c r="H68" s="86">
        <v>1190</v>
      </c>
      <c r="I68" s="86">
        <v>1160</v>
      </c>
      <c r="J68" s="86">
        <v>1160</v>
      </c>
      <c r="K68" s="86">
        <v>1160</v>
      </c>
      <c r="L68" s="86">
        <v>1160</v>
      </c>
      <c r="M68" s="86">
        <v>1160</v>
      </c>
      <c r="N68" s="86">
        <v>1160</v>
      </c>
      <c r="O68" s="86">
        <v>1160</v>
      </c>
    </row>
    <row r="69" spans="1:15" ht="109.2">
      <c r="A69" s="43" t="s">
        <v>69</v>
      </c>
      <c r="B69" s="63" t="s">
        <v>507</v>
      </c>
      <c r="C69" s="43" t="s">
        <v>95</v>
      </c>
      <c r="D69" s="86">
        <v>1046.9000000000001</v>
      </c>
      <c r="E69" s="86">
        <v>1056</v>
      </c>
      <c r="F69" s="86">
        <v>1095</v>
      </c>
      <c r="G69" s="86">
        <v>1230</v>
      </c>
      <c r="H69" s="86">
        <v>1190</v>
      </c>
      <c r="I69" s="86">
        <v>1160</v>
      </c>
      <c r="J69" s="86">
        <v>1160</v>
      </c>
      <c r="K69" s="86">
        <v>1160</v>
      </c>
      <c r="L69" s="86">
        <v>1160</v>
      </c>
      <c r="M69" s="86">
        <v>1160</v>
      </c>
      <c r="N69" s="86">
        <v>1160</v>
      </c>
      <c r="O69" s="86">
        <v>1160</v>
      </c>
    </row>
    <row r="70" spans="1:15" ht="62.4">
      <c r="A70" s="43" t="s">
        <v>70</v>
      </c>
      <c r="B70" s="63" t="s">
        <v>508</v>
      </c>
      <c r="C70" s="43" t="s">
        <v>95</v>
      </c>
      <c r="D70" s="86">
        <v>6541</v>
      </c>
      <c r="E70" s="86">
        <v>6567</v>
      </c>
      <c r="F70" s="86">
        <v>6605</v>
      </c>
      <c r="G70" s="86">
        <v>6400</v>
      </c>
      <c r="H70" s="86">
        <v>6215</v>
      </c>
      <c r="I70" s="86">
        <v>6030</v>
      </c>
      <c r="J70" s="86">
        <v>6030</v>
      </c>
      <c r="K70" s="86">
        <v>6030</v>
      </c>
      <c r="L70" s="86">
        <v>6030</v>
      </c>
      <c r="M70" s="86">
        <v>6030</v>
      </c>
      <c r="N70" s="86">
        <v>6030</v>
      </c>
      <c r="O70" s="86">
        <v>6030</v>
      </c>
    </row>
    <row r="71" spans="1:15" ht="140.4">
      <c r="A71" s="43" t="s">
        <v>71</v>
      </c>
      <c r="B71" s="63" t="s">
        <v>509</v>
      </c>
      <c r="C71" s="43" t="s">
        <v>95</v>
      </c>
      <c r="D71" s="86">
        <v>64.7</v>
      </c>
      <c r="E71" s="86">
        <v>73.3</v>
      </c>
      <c r="F71" s="86">
        <v>85</v>
      </c>
      <c r="G71" s="86">
        <v>6400</v>
      </c>
      <c r="H71" s="86">
        <v>6215</v>
      </c>
      <c r="I71" s="86">
        <v>6030</v>
      </c>
      <c r="J71" s="86">
        <v>6030</v>
      </c>
      <c r="K71" s="86">
        <v>6030</v>
      </c>
      <c r="L71" s="86">
        <v>6030</v>
      </c>
      <c r="M71" s="86">
        <v>6030</v>
      </c>
      <c r="N71" s="86">
        <v>6030</v>
      </c>
      <c r="O71" s="86">
        <v>6030</v>
      </c>
    </row>
    <row r="72" spans="1:15" ht="31.2">
      <c r="A72" s="43" t="s">
        <v>72</v>
      </c>
      <c r="B72" s="63" t="s">
        <v>510</v>
      </c>
      <c r="C72" s="43" t="s">
        <v>103</v>
      </c>
      <c r="D72" s="86">
        <v>3563</v>
      </c>
      <c r="E72" s="86">
        <v>3569</v>
      </c>
      <c r="F72" s="86">
        <v>3569</v>
      </c>
      <c r="G72" s="86">
        <v>3569</v>
      </c>
      <c r="H72" s="86">
        <v>3569</v>
      </c>
      <c r="I72" s="86">
        <v>3569</v>
      </c>
      <c r="J72" s="86">
        <v>3569</v>
      </c>
      <c r="K72" s="86">
        <v>3569</v>
      </c>
      <c r="L72" s="86">
        <v>3569</v>
      </c>
      <c r="M72" s="86">
        <v>3569</v>
      </c>
      <c r="N72" s="86">
        <v>3569</v>
      </c>
      <c r="O72" s="86">
        <v>3569</v>
      </c>
    </row>
    <row r="73" spans="1:15" ht="62.4">
      <c r="A73" s="43" t="s">
        <v>73</v>
      </c>
      <c r="B73" s="63" t="s">
        <v>511</v>
      </c>
      <c r="C73" s="43" t="s">
        <v>103</v>
      </c>
      <c r="D73" s="86">
        <v>0</v>
      </c>
      <c r="E73" s="86">
        <v>0</v>
      </c>
      <c r="F73" s="86">
        <v>0</v>
      </c>
      <c r="G73" s="86">
        <v>2919</v>
      </c>
      <c r="H73" s="86">
        <v>0</v>
      </c>
      <c r="I73" s="86">
        <v>0</v>
      </c>
      <c r="J73" s="86">
        <v>0</v>
      </c>
      <c r="K73" s="86">
        <v>0</v>
      </c>
      <c r="L73" s="86">
        <v>0</v>
      </c>
      <c r="M73" s="86">
        <v>0</v>
      </c>
      <c r="N73" s="86">
        <v>0</v>
      </c>
      <c r="O73" s="86">
        <v>0</v>
      </c>
    </row>
    <row r="74" spans="1:15" ht="62.4">
      <c r="A74" s="72" t="s">
        <v>74</v>
      </c>
      <c r="B74" s="90" t="s">
        <v>536</v>
      </c>
      <c r="C74" s="72" t="s">
        <v>103</v>
      </c>
      <c r="D74" s="86">
        <v>0</v>
      </c>
      <c r="E74" s="86">
        <v>0</v>
      </c>
      <c r="F74" s="86">
        <v>0</v>
      </c>
      <c r="G74" s="86">
        <v>0</v>
      </c>
      <c r="H74" s="86">
        <v>0</v>
      </c>
      <c r="I74" s="86">
        <v>5</v>
      </c>
      <c r="J74" s="86">
        <v>10</v>
      </c>
      <c r="K74" s="86">
        <v>15</v>
      </c>
      <c r="L74" s="86">
        <v>20</v>
      </c>
      <c r="M74" s="86">
        <v>20</v>
      </c>
      <c r="N74" s="86">
        <v>20</v>
      </c>
      <c r="O74" s="86">
        <v>20</v>
      </c>
    </row>
    <row r="75" spans="1:15" ht="124.8">
      <c r="A75" s="68" t="s">
        <v>75</v>
      </c>
      <c r="B75" s="63" t="s">
        <v>512</v>
      </c>
      <c r="C75" s="43" t="s">
        <v>460</v>
      </c>
      <c r="D75" s="86">
        <v>0</v>
      </c>
      <c r="E75" s="86">
        <v>0</v>
      </c>
      <c r="F75" s="86">
        <v>0</v>
      </c>
      <c r="G75" s="86">
        <v>1330435</v>
      </c>
      <c r="H75" s="86">
        <v>1330435</v>
      </c>
      <c r="I75" s="86">
        <v>1330435</v>
      </c>
      <c r="J75" s="86">
        <v>1330435</v>
      </c>
      <c r="K75" s="86">
        <v>1330435</v>
      </c>
      <c r="L75" s="86">
        <v>1330435</v>
      </c>
      <c r="M75" s="86">
        <v>1330435</v>
      </c>
      <c r="N75" s="86">
        <v>1330435</v>
      </c>
      <c r="O75" s="86">
        <v>1330435</v>
      </c>
    </row>
    <row r="76" spans="1:15" ht="93.6">
      <c r="A76" s="68" t="s">
        <v>76</v>
      </c>
      <c r="B76" s="63" t="s">
        <v>513</v>
      </c>
      <c r="C76" s="43" t="s">
        <v>460</v>
      </c>
      <c r="D76" s="86">
        <v>1543130</v>
      </c>
      <c r="E76" s="86">
        <v>1540900</v>
      </c>
      <c r="F76" s="86">
        <v>1540900</v>
      </c>
      <c r="G76" s="86">
        <v>210465</v>
      </c>
      <c r="H76" s="86">
        <v>210465</v>
      </c>
      <c r="I76" s="86">
        <v>210465</v>
      </c>
      <c r="J76" s="86">
        <v>210465</v>
      </c>
      <c r="K76" s="86">
        <v>210465</v>
      </c>
      <c r="L76" s="86">
        <v>210465</v>
      </c>
      <c r="M76" s="86">
        <v>210465</v>
      </c>
      <c r="N76" s="86">
        <v>210465</v>
      </c>
      <c r="O76" s="86">
        <v>210465</v>
      </c>
    </row>
    <row r="77" spans="1:15" ht="124.8">
      <c r="A77" s="68" t="s">
        <v>77</v>
      </c>
      <c r="B77" s="63" t="s">
        <v>514</v>
      </c>
      <c r="C77" s="43" t="s">
        <v>460</v>
      </c>
      <c r="D77" s="86">
        <v>366750</v>
      </c>
      <c r="E77" s="86">
        <v>366750</v>
      </c>
      <c r="F77" s="86">
        <v>378450</v>
      </c>
      <c r="G77" s="86">
        <v>423800</v>
      </c>
      <c r="H77" s="86">
        <v>459000</v>
      </c>
      <c r="I77" s="86">
        <v>543700</v>
      </c>
      <c r="J77" s="86">
        <v>543700</v>
      </c>
      <c r="K77" s="86">
        <v>543700</v>
      </c>
      <c r="L77" s="86">
        <v>543700</v>
      </c>
      <c r="M77" s="86">
        <v>543700</v>
      </c>
      <c r="N77" s="86">
        <v>543700</v>
      </c>
      <c r="O77" s="86">
        <v>543700</v>
      </c>
    </row>
    <row r="78" spans="1:15" ht="78">
      <c r="A78" s="68" t="s">
        <v>78</v>
      </c>
      <c r="B78" s="63" t="s">
        <v>515</v>
      </c>
      <c r="C78" s="43" t="s">
        <v>460</v>
      </c>
      <c r="D78" s="86">
        <v>1174150</v>
      </c>
      <c r="E78" s="86">
        <v>1176740</v>
      </c>
      <c r="F78" s="86">
        <v>1165040</v>
      </c>
      <c r="G78" s="86">
        <v>1117100</v>
      </c>
      <c r="H78" s="86">
        <v>1084490</v>
      </c>
      <c r="I78" s="86">
        <v>999790</v>
      </c>
      <c r="J78" s="86">
        <v>999790</v>
      </c>
      <c r="K78" s="86">
        <v>999790</v>
      </c>
      <c r="L78" s="86">
        <v>999790</v>
      </c>
      <c r="M78" s="86">
        <v>999790</v>
      </c>
      <c r="N78" s="86">
        <v>999790</v>
      </c>
      <c r="O78" s="86">
        <v>999790</v>
      </c>
    </row>
    <row r="79" spans="1:15" ht="124.8">
      <c r="A79" s="68" t="s">
        <v>79</v>
      </c>
      <c r="B79" s="63" t="s">
        <v>0</v>
      </c>
      <c r="C79" s="43" t="s">
        <v>460</v>
      </c>
      <c r="D79" s="86">
        <v>1386810</v>
      </c>
      <c r="E79" s="86">
        <v>1389141</v>
      </c>
      <c r="F79" s="86">
        <v>1389141</v>
      </c>
      <c r="G79" s="86">
        <v>1389141</v>
      </c>
      <c r="H79" s="86">
        <v>1458598</v>
      </c>
      <c r="I79" s="86">
        <v>1531527</v>
      </c>
      <c r="J79" s="86">
        <v>1531527</v>
      </c>
      <c r="K79" s="86">
        <v>1531527</v>
      </c>
      <c r="L79" s="86">
        <v>1531527</v>
      </c>
      <c r="M79" s="86">
        <v>1531527</v>
      </c>
      <c r="N79" s="86">
        <v>1531527</v>
      </c>
      <c r="O79" s="86">
        <v>1531527</v>
      </c>
    </row>
    <row r="80" spans="1:15" ht="93.6">
      <c r="A80" s="68" t="s">
        <v>80</v>
      </c>
      <c r="B80" s="63" t="s">
        <v>1</v>
      </c>
      <c r="C80" s="43" t="s">
        <v>460</v>
      </c>
      <c r="D80" s="86">
        <v>0</v>
      </c>
      <c r="E80" s="86">
        <v>0</v>
      </c>
      <c r="F80" s="86">
        <v>0</v>
      </c>
      <c r="G80" s="86">
        <v>0</v>
      </c>
      <c r="H80" s="86">
        <v>0</v>
      </c>
      <c r="I80" s="86">
        <v>0</v>
      </c>
      <c r="J80" s="86">
        <v>0</v>
      </c>
      <c r="K80" s="86">
        <v>0</v>
      </c>
      <c r="L80" s="86">
        <v>0</v>
      </c>
      <c r="M80" s="86">
        <v>0</v>
      </c>
      <c r="N80" s="86">
        <v>0</v>
      </c>
      <c r="O80" s="86">
        <v>0</v>
      </c>
    </row>
    <row r="81" spans="1:15" ht="140.4">
      <c r="A81" s="68" t="s">
        <v>81</v>
      </c>
      <c r="B81" s="63" t="s">
        <v>106</v>
      </c>
      <c r="C81" s="43" t="s">
        <v>460</v>
      </c>
      <c r="D81" s="86">
        <v>90640</v>
      </c>
      <c r="E81" s="86">
        <v>90640</v>
      </c>
      <c r="F81" s="86">
        <v>90640</v>
      </c>
      <c r="G81" s="86">
        <v>662587</v>
      </c>
      <c r="H81" s="86">
        <v>662587</v>
      </c>
      <c r="I81" s="86">
        <v>662587</v>
      </c>
      <c r="J81" s="86">
        <v>662587</v>
      </c>
      <c r="K81" s="86">
        <v>662587</v>
      </c>
      <c r="L81" s="86">
        <v>662587</v>
      </c>
      <c r="M81" s="86">
        <v>662587</v>
      </c>
      <c r="N81" s="86">
        <v>662587</v>
      </c>
      <c r="O81" s="86">
        <v>662587</v>
      </c>
    </row>
    <row r="82" spans="1:15" ht="93.6">
      <c r="A82" s="68" t="s">
        <v>82</v>
      </c>
      <c r="B82" s="63" t="s">
        <v>2</v>
      </c>
      <c r="C82" s="43" t="s">
        <v>460</v>
      </c>
      <c r="D82" s="86">
        <v>571947</v>
      </c>
      <c r="E82" s="86">
        <v>571947</v>
      </c>
      <c r="F82" s="86">
        <v>571947</v>
      </c>
      <c r="G82" s="86">
        <v>0</v>
      </c>
      <c r="H82" s="86">
        <v>0</v>
      </c>
      <c r="I82" s="86">
        <v>0</v>
      </c>
      <c r="J82" s="86">
        <v>0</v>
      </c>
      <c r="K82" s="86">
        <v>0</v>
      </c>
      <c r="L82" s="86">
        <v>0</v>
      </c>
      <c r="M82" s="86">
        <v>0</v>
      </c>
      <c r="N82" s="86">
        <v>0</v>
      </c>
      <c r="O82" s="86">
        <v>0</v>
      </c>
    </row>
    <row r="83" spans="1:15" ht="60.75" customHeight="1">
      <c r="A83" s="68" t="s">
        <v>83</v>
      </c>
      <c r="B83" s="63" t="s">
        <v>3</v>
      </c>
      <c r="C83" s="43" t="s">
        <v>464</v>
      </c>
      <c r="D83" s="86">
        <v>0.32969999999999999</v>
      </c>
      <c r="E83" s="86">
        <v>0.3296</v>
      </c>
      <c r="F83" s="86">
        <v>0.32950000000000002</v>
      </c>
      <c r="G83" s="86">
        <v>0.32940000000000003</v>
      </c>
      <c r="H83" s="86">
        <v>0.32929999999999998</v>
      </c>
      <c r="I83" s="86">
        <v>0.32919999999999999</v>
      </c>
      <c r="J83" s="86">
        <v>0.3291</v>
      </c>
      <c r="K83" s="86">
        <v>0.32900000000000001</v>
      </c>
      <c r="L83" s="86">
        <v>0.32890000000000003</v>
      </c>
      <c r="M83" s="86">
        <v>0.32879999999999998</v>
      </c>
      <c r="N83" s="86">
        <v>0.32869999999999999</v>
      </c>
      <c r="O83" s="86">
        <v>0.3286</v>
      </c>
    </row>
    <row r="84" spans="1:15" ht="48.75" customHeight="1">
      <c r="A84" s="68" t="s">
        <v>84</v>
      </c>
      <c r="B84" s="63" t="s">
        <v>465</v>
      </c>
      <c r="C84" s="43" t="s">
        <v>466</v>
      </c>
      <c r="D84" s="86">
        <v>0.16789999999999999</v>
      </c>
      <c r="E84" s="86">
        <v>0.16669999999999999</v>
      </c>
      <c r="F84" s="86">
        <v>0.16539999999999999</v>
      </c>
      <c r="G84" s="86">
        <v>0.1648</v>
      </c>
      <c r="H84" s="86">
        <v>0.16320000000000001</v>
      </c>
      <c r="I84" s="86">
        <v>0.1618</v>
      </c>
      <c r="J84" s="86">
        <v>0.1618</v>
      </c>
      <c r="K84" s="86">
        <v>0.1618</v>
      </c>
      <c r="L84" s="86">
        <v>0.1618</v>
      </c>
      <c r="M84" s="86">
        <v>0.1618</v>
      </c>
      <c r="N84" s="86">
        <v>0.1618</v>
      </c>
      <c r="O84" s="86">
        <v>0.1618</v>
      </c>
    </row>
    <row r="85" spans="1:15" ht="46.8">
      <c r="A85" s="68" t="s">
        <v>85</v>
      </c>
      <c r="B85" s="63" t="s">
        <v>467</v>
      </c>
      <c r="C85" s="43" t="s">
        <v>463</v>
      </c>
      <c r="D85" s="86">
        <v>301954226</v>
      </c>
      <c r="E85" s="86">
        <v>331227900</v>
      </c>
      <c r="F85" s="86">
        <v>369031000</v>
      </c>
      <c r="G85" s="86">
        <v>299531700</v>
      </c>
      <c r="H85" s="86">
        <v>299531700</v>
      </c>
      <c r="I85" s="86">
        <v>290545749</v>
      </c>
      <c r="J85" s="86">
        <v>247932372</v>
      </c>
      <c r="K85" s="86">
        <v>238015078</v>
      </c>
      <c r="L85" s="86">
        <v>238015078</v>
      </c>
      <c r="M85" s="86">
        <v>238015078</v>
      </c>
      <c r="N85" s="86">
        <v>238015078</v>
      </c>
      <c r="O85" s="86">
        <v>238015078</v>
      </c>
    </row>
    <row r="86" spans="1:15" ht="31.2">
      <c r="A86" s="68" t="s">
        <v>86</v>
      </c>
      <c r="B86" s="63" t="s">
        <v>4</v>
      </c>
      <c r="C86" s="43" t="s">
        <v>459</v>
      </c>
      <c r="D86" s="86">
        <v>186664</v>
      </c>
      <c r="E86" s="86">
        <v>177440</v>
      </c>
      <c r="F86" s="86">
        <v>107427</v>
      </c>
      <c r="G86" s="86">
        <v>107427</v>
      </c>
      <c r="H86" s="86">
        <v>107427</v>
      </c>
      <c r="I86" s="86">
        <v>48527</v>
      </c>
      <c r="J86" s="86">
        <v>46586</v>
      </c>
      <c r="K86" s="86">
        <v>45188</v>
      </c>
      <c r="L86" s="86">
        <v>45188</v>
      </c>
      <c r="M86" s="86">
        <v>45188</v>
      </c>
      <c r="N86" s="86">
        <v>45188</v>
      </c>
      <c r="O86" s="86">
        <v>45188</v>
      </c>
    </row>
    <row r="87" spans="1:15" ht="31.2">
      <c r="A87" s="68" t="s">
        <v>87</v>
      </c>
      <c r="B87" s="63" t="s">
        <v>5</v>
      </c>
      <c r="C87" s="43" t="s">
        <v>461</v>
      </c>
      <c r="D87" s="86">
        <v>536678</v>
      </c>
      <c r="E87" s="86">
        <v>531809</v>
      </c>
      <c r="F87" s="86">
        <v>107994</v>
      </c>
      <c r="G87" s="86">
        <v>107994</v>
      </c>
      <c r="H87" s="86">
        <v>107994</v>
      </c>
      <c r="I87" s="86">
        <v>107994</v>
      </c>
      <c r="J87" s="86">
        <v>107994</v>
      </c>
      <c r="K87" s="86">
        <v>107994</v>
      </c>
      <c r="L87" s="86">
        <v>107994</v>
      </c>
      <c r="M87" s="86">
        <v>107994</v>
      </c>
      <c r="N87" s="86">
        <v>107994</v>
      </c>
      <c r="O87" s="86">
        <v>107994</v>
      </c>
    </row>
    <row r="88" spans="1:15" ht="46.8">
      <c r="A88" s="68" t="s">
        <v>6</v>
      </c>
      <c r="B88" s="63" t="s">
        <v>468</v>
      </c>
      <c r="C88" s="43" t="s">
        <v>463</v>
      </c>
      <c r="D88" s="86">
        <v>7471590</v>
      </c>
      <c r="E88" s="86">
        <v>7352400</v>
      </c>
      <c r="F88" s="86">
        <v>7324400</v>
      </c>
      <c r="G88" s="86">
        <v>7071400</v>
      </c>
      <c r="H88" s="86">
        <v>6819400</v>
      </c>
      <c r="I88" s="86">
        <v>6716000</v>
      </c>
      <c r="J88" s="86">
        <v>6716000</v>
      </c>
      <c r="K88" s="86">
        <v>6716000</v>
      </c>
      <c r="L88" s="86">
        <v>6716000</v>
      </c>
      <c r="M88" s="86">
        <v>6716000</v>
      </c>
      <c r="N88" s="86">
        <v>6716000</v>
      </c>
      <c r="O88" s="86">
        <v>6716000</v>
      </c>
    </row>
    <row r="89" spans="1:15" ht="124.8">
      <c r="A89" s="68" t="s">
        <v>7</v>
      </c>
      <c r="B89" s="63" t="s">
        <v>8</v>
      </c>
      <c r="C89" s="43" t="s">
        <v>103</v>
      </c>
      <c r="D89" s="86">
        <v>0</v>
      </c>
      <c r="E89" s="86">
        <v>0</v>
      </c>
      <c r="F89" s="86">
        <v>0</v>
      </c>
      <c r="G89" s="86">
        <v>0</v>
      </c>
      <c r="H89" s="86">
        <v>0</v>
      </c>
      <c r="I89" s="86">
        <v>0</v>
      </c>
      <c r="J89" s="86">
        <v>0</v>
      </c>
      <c r="K89" s="86">
        <v>0</v>
      </c>
      <c r="L89" s="86">
        <v>0</v>
      </c>
      <c r="M89" s="86">
        <v>0</v>
      </c>
      <c r="N89" s="86">
        <v>0</v>
      </c>
      <c r="O89" s="86">
        <v>0</v>
      </c>
    </row>
    <row r="90" spans="1:15" ht="171.6">
      <c r="A90" s="68" t="s">
        <v>535</v>
      </c>
      <c r="B90" s="63" t="s">
        <v>9</v>
      </c>
      <c r="C90" s="43" t="s">
        <v>103</v>
      </c>
      <c r="D90" s="86">
        <v>0</v>
      </c>
      <c r="E90" s="86">
        <v>0</v>
      </c>
      <c r="F90" s="86">
        <v>0</v>
      </c>
      <c r="G90" s="86">
        <v>0</v>
      </c>
      <c r="H90" s="86">
        <v>0</v>
      </c>
      <c r="I90" s="86">
        <v>0</v>
      </c>
      <c r="J90" s="86">
        <v>0</v>
      </c>
      <c r="K90" s="86">
        <v>0</v>
      </c>
      <c r="L90" s="86">
        <v>0</v>
      </c>
      <c r="M90" s="86">
        <v>0</v>
      </c>
      <c r="N90" s="86">
        <v>0</v>
      </c>
      <c r="O90" s="86">
        <v>0</v>
      </c>
    </row>
    <row r="91" spans="1:15" ht="15.6"/>
    <row r="92" spans="1:15" ht="15.6">
      <c r="A92" s="31" t="s">
        <v>126</v>
      </c>
    </row>
  </sheetData>
  <mergeCells count="8">
    <mergeCell ref="H1:O2"/>
    <mergeCell ref="K3:O3"/>
    <mergeCell ref="A4:N4"/>
    <mergeCell ref="A7:A8"/>
    <mergeCell ref="C7:C8"/>
    <mergeCell ref="B7:B8"/>
    <mergeCell ref="A5:N5"/>
    <mergeCell ref="D7:O7"/>
  </mergeCells>
  <phoneticPr fontId="0" type="noConversion"/>
  <printOptions horizontalCentered="1"/>
  <pageMargins left="0.19685039370078741" right="0.19685039370078741" top="0.19685039370078741" bottom="3.937007874015748E-2" header="0.11811023622047245" footer="0.11811023622047245"/>
  <pageSetup paperSize="9" scale="58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58"/>
  <sheetViews>
    <sheetView tabSelected="1" view="pageBreakPreview" zoomScale="49" zoomScaleNormal="60" zoomScaleSheetLayoutView="49" workbookViewId="0">
      <selection activeCell="H18" sqref="H18"/>
    </sheetView>
  </sheetViews>
  <sheetFormatPr defaultColWidth="9.109375" defaultRowHeight="15.6"/>
  <cols>
    <col min="1" max="1" width="8" style="1" customWidth="1"/>
    <col min="2" max="2" width="31.109375" style="1" customWidth="1"/>
    <col min="3" max="3" width="9.6640625" style="1" customWidth="1"/>
    <col min="4" max="4" width="19" style="1" customWidth="1"/>
    <col min="5" max="9" width="12.88671875" style="1" customWidth="1"/>
    <col min="10" max="11" width="12.88671875" style="70" customWidth="1"/>
    <col min="12" max="12" width="16.33203125" style="70" customWidth="1"/>
    <col min="13" max="13" width="15.44140625" style="70" customWidth="1"/>
    <col min="14" max="14" width="14.44140625" style="70" customWidth="1"/>
    <col min="15" max="15" width="17.33203125" style="70" customWidth="1"/>
    <col min="16" max="16" width="15.88671875" style="70" customWidth="1"/>
    <col min="17" max="17" width="15.109375" style="70" customWidth="1"/>
    <col min="18" max="18" width="7.6640625" style="1" customWidth="1"/>
    <col min="19" max="19" width="8.88671875" style="1" customWidth="1"/>
    <col min="20" max="20" width="5.44140625" style="1" hidden="1" customWidth="1"/>
    <col min="21" max="21" width="5.44140625" style="1" customWidth="1"/>
    <col min="22" max="16384" width="9.109375" style="1"/>
  </cols>
  <sheetData>
    <row r="2" spans="1:20" ht="6.75" customHeight="1">
      <c r="O2" s="100"/>
      <c r="P2" s="100"/>
      <c r="Q2" s="100"/>
      <c r="R2" s="100"/>
      <c r="S2" s="100"/>
    </row>
    <row r="3" spans="1:20" ht="15.75" hidden="1" customHeight="1">
      <c r="O3" s="100"/>
      <c r="P3" s="100"/>
      <c r="Q3" s="100"/>
      <c r="R3" s="100"/>
      <c r="S3" s="100"/>
    </row>
    <row r="4" spans="1:20" ht="45.75" hidden="1" customHeight="1">
      <c r="O4" s="100"/>
      <c r="P4" s="100"/>
      <c r="Q4" s="100"/>
      <c r="R4" s="100"/>
      <c r="S4" s="100"/>
    </row>
    <row r="5" spans="1:20" hidden="1"/>
    <row r="6" spans="1:20" ht="12" hidden="1" customHeight="1">
      <c r="N6" s="100"/>
      <c r="O6" s="100"/>
      <c r="P6" s="100"/>
      <c r="Q6" s="100"/>
      <c r="R6" s="100"/>
      <c r="S6" s="100"/>
      <c r="T6" s="61"/>
    </row>
    <row r="7" spans="1:20" ht="12" hidden="1" customHeight="1">
      <c r="N7" s="100"/>
      <c r="O7" s="100"/>
      <c r="P7" s="100"/>
      <c r="Q7" s="100"/>
      <c r="R7" s="100"/>
      <c r="S7" s="100"/>
      <c r="T7" s="67"/>
    </row>
    <row r="8" spans="1:20" ht="12" hidden="1" customHeight="1">
      <c r="N8" s="100"/>
      <c r="O8" s="100"/>
      <c r="P8" s="100"/>
      <c r="Q8" s="100"/>
      <c r="R8" s="100"/>
      <c r="S8" s="100"/>
      <c r="T8" s="67"/>
    </row>
    <row r="9" spans="1:20" ht="14.25" customHeight="1">
      <c r="N9" s="100"/>
      <c r="O9" s="100"/>
      <c r="P9" s="100"/>
      <c r="Q9" s="100"/>
      <c r="R9" s="100"/>
      <c r="S9" s="100"/>
      <c r="T9" s="67"/>
    </row>
    <row r="10" spans="1:20" ht="1.5" customHeight="1"/>
    <row r="11" spans="1:20">
      <c r="A11" s="95" t="s">
        <v>519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</row>
    <row r="12" spans="1:20" ht="16.5" customHeight="1">
      <c r="A12" s="95" t="s">
        <v>137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</row>
    <row r="13" spans="1:20" ht="16.5" customHeight="1">
      <c r="A13" s="95" t="s">
        <v>520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spans="1:20" ht="18.75" customHeight="1">
      <c r="A14" s="2"/>
      <c r="B14" s="2"/>
      <c r="C14" s="2"/>
      <c r="D14" s="2"/>
      <c r="E14" s="2"/>
      <c r="F14" s="2"/>
      <c r="G14" s="2"/>
      <c r="H14" s="2"/>
      <c r="I14" s="2"/>
      <c r="J14" s="71"/>
      <c r="K14" s="71"/>
      <c r="L14" s="71"/>
      <c r="M14" s="71"/>
      <c r="N14" s="71"/>
      <c r="O14" s="71"/>
      <c r="P14" s="71"/>
      <c r="Q14" s="71"/>
    </row>
    <row r="15" spans="1:20" ht="31.5" customHeight="1">
      <c r="A15" s="96" t="s">
        <v>88</v>
      </c>
      <c r="B15" s="133" t="s">
        <v>138</v>
      </c>
      <c r="C15" s="96" t="s">
        <v>139</v>
      </c>
      <c r="D15" s="131" t="s">
        <v>140</v>
      </c>
      <c r="E15" s="115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4"/>
      <c r="R15" s="104" t="s">
        <v>141</v>
      </c>
      <c r="S15" s="105"/>
      <c r="T15" s="44"/>
    </row>
    <row r="16" spans="1:20" ht="14.25" customHeight="1">
      <c r="A16" s="96"/>
      <c r="B16" s="134"/>
      <c r="C16" s="96"/>
      <c r="D16" s="132"/>
      <c r="E16" s="65">
        <v>2009</v>
      </c>
      <c r="F16" s="65">
        <v>2010</v>
      </c>
      <c r="G16" s="65">
        <v>2011</v>
      </c>
      <c r="H16" s="65">
        <v>2012</v>
      </c>
      <c r="I16" s="65">
        <v>2013</v>
      </c>
      <c r="J16" s="72">
        <v>2014</v>
      </c>
      <c r="K16" s="72">
        <v>2015</v>
      </c>
      <c r="L16" s="72">
        <v>2016</v>
      </c>
      <c r="M16" s="72">
        <v>2017</v>
      </c>
      <c r="N16" s="72">
        <v>2018</v>
      </c>
      <c r="O16" s="72">
        <v>2019</v>
      </c>
      <c r="P16" s="72">
        <v>2020</v>
      </c>
      <c r="Q16" s="72">
        <v>2021</v>
      </c>
      <c r="R16" s="106"/>
      <c r="S16" s="107"/>
      <c r="T16" s="45"/>
    </row>
    <row r="17" spans="1:20">
      <c r="A17" s="101" t="s">
        <v>142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3"/>
    </row>
    <row r="18" spans="1:20" ht="141.6" customHeight="1">
      <c r="A18" s="65" t="s">
        <v>143</v>
      </c>
      <c r="B18" s="66" t="s">
        <v>144</v>
      </c>
      <c r="C18" s="8" t="s">
        <v>145</v>
      </c>
      <c r="D18" s="9" t="s">
        <v>146</v>
      </c>
      <c r="E18" s="10">
        <f>индикаторы!D11/индикаторы!D10</f>
        <v>5.6589618280280023</v>
      </c>
      <c r="F18" s="10">
        <f>индикаторы!E11/индикаторы!E10</f>
        <v>5.1946107784431135</v>
      </c>
      <c r="G18" s="10">
        <f>индикаторы!F11/индикаторы!F10</f>
        <v>4.8645984887595635</v>
      </c>
      <c r="H18" s="10">
        <f>индикаторы!G11/индикаторы!G10</f>
        <v>4.3675727064517522</v>
      </c>
      <c r="I18" s="10">
        <f>индикаторы!H11/индикаторы!H10</f>
        <v>4.0248168573545149</v>
      </c>
      <c r="J18" s="50">
        <f>индикаторы!I11/индикаторы!I10</f>
        <v>3.7542540561931146</v>
      </c>
      <c r="K18" s="50">
        <f>индикаторы!J11/индикаторы!J10</f>
        <v>3.6098321981659756</v>
      </c>
      <c r="L18" s="50">
        <f>индикаторы!K11/индикаторы!K10</f>
        <v>3.438564697354114</v>
      </c>
      <c r="M18" s="50">
        <f>индикаторы!L11/индикаторы!L10</f>
        <v>3.2742018981880934</v>
      </c>
      <c r="N18" s="50">
        <f>индикаторы!M11/индикаторы!M10</f>
        <v>3.1183131460877282</v>
      </c>
      <c r="O18" s="50">
        <f>индикаторы!N11/индикаторы!N10</f>
        <v>2.9698383133246726</v>
      </c>
      <c r="P18" s="50">
        <v>2.83</v>
      </c>
      <c r="Q18" s="50">
        <f>индикаторы!O11/индикаторы!O10</f>
        <v>2.8284364145908802</v>
      </c>
      <c r="R18" s="123"/>
      <c r="S18" s="124"/>
      <c r="T18" s="7"/>
    </row>
    <row r="19" spans="1:20" ht="47.25" customHeight="1">
      <c r="A19" s="128" t="s">
        <v>457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30"/>
    </row>
    <row r="20" spans="1:20" ht="15.75" customHeight="1">
      <c r="A20" s="125" t="s">
        <v>458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7"/>
    </row>
    <row r="21" spans="1:20" ht="229.5" customHeight="1">
      <c r="A21" s="42" t="s">
        <v>147</v>
      </c>
      <c r="B21" s="11" t="s">
        <v>148</v>
      </c>
      <c r="C21" s="12" t="s">
        <v>149</v>
      </c>
      <c r="D21" s="5" t="s">
        <v>150</v>
      </c>
      <c r="E21" s="13">
        <f>(индикаторы!D16/индикаторы!D12)*100%</f>
        <v>0.89999799258259272</v>
      </c>
      <c r="F21" s="13">
        <f>(индикаторы!E16/индикаторы!E12)*100%</f>
        <v>0.9</v>
      </c>
      <c r="G21" s="13">
        <f>(индикаторы!F16/индикаторы!F12)*100%</f>
        <v>0.95999989579914247</v>
      </c>
      <c r="H21" s="13">
        <f>(индикаторы!G16/индикаторы!G12)*100%</f>
        <v>1</v>
      </c>
      <c r="I21" s="13">
        <f>(индикаторы!H16/индикаторы!H12)*100%</f>
        <v>1</v>
      </c>
      <c r="J21" s="73">
        <f>(индикаторы!I16/индикаторы!I12)*100%</f>
        <v>1</v>
      </c>
      <c r="K21" s="73">
        <f>(индикаторы!J16/индикаторы!J12)*100%</f>
        <v>1</v>
      </c>
      <c r="L21" s="73">
        <f>(индикаторы!K16/индикаторы!K12)*100%</f>
        <v>1</v>
      </c>
      <c r="M21" s="73">
        <f>(индикаторы!L16/индикаторы!L12)*100%</f>
        <v>1</v>
      </c>
      <c r="N21" s="73">
        <f>(индикаторы!M16/индикаторы!M12)*100%</f>
        <v>1</v>
      </c>
      <c r="O21" s="73">
        <f>(индикаторы!N16/индикаторы!N12)*100%</f>
        <v>1</v>
      </c>
      <c r="P21" s="73">
        <v>1</v>
      </c>
      <c r="Q21" s="73">
        <f>(индикаторы!O16/индикаторы!O12)*100%</f>
        <v>1</v>
      </c>
      <c r="R21" s="111"/>
      <c r="S21" s="112"/>
      <c r="T21" s="7"/>
    </row>
    <row r="22" spans="1:20" ht="236.25" customHeight="1">
      <c r="A22" s="42" t="s">
        <v>151</v>
      </c>
      <c r="B22" s="6" t="s">
        <v>152</v>
      </c>
      <c r="C22" s="12" t="s">
        <v>149</v>
      </c>
      <c r="D22" s="4" t="s">
        <v>153</v>
      </c>
      <c r="E22" s="26">
        <f>(индикаторы!D17/индикаторы!D13)*100%</f>
        <v>7.687850106239133E-2</v>
      </c>
      <c r="F22" s="26">
        <f>(индикаторы!E17/индикаторы!E13)*100%</f>
        <v>7.9289940828402378E-2</v>
      </c>
      <c r="G22" s="26">
        <f>(индикаторы!F17/индикаторы!F13)*100%</f>
        <v>9.0512107979356882E-2</v>
      </c>
      <c r="H22" s="26">
        <f>(индикаторы!G17/индикаторы!G13)*100%</f>
        <v>1</v>
      </c>
      <c r="I22" s="26">
        <f>(индикаторы!H17/индикаторы!H13)*100%</f>
        <v>1</v>
      </c>
      <c r="J22" s="47">
        <f>(индикаторы!I17/индикаторы!I13)*100%</f>
        <v>1</v>
      </c>
      <c r="K22" s="47">
        <f>(индикаторы!J17/индикаторы!J13)*100%</f>
        <v>1</v>
      </c>
      <c r="L22" s="47">
        <f>(индикаторы!K17/индикаторы!K13)*100%</f>
        <v>1</v>
      </c>
      <c r="M22" s="47">
        <f>(индикаторы!L17/индикаторы!L13)*100%</f>
        <v>1</v>
      </c>
      <c r="N22" s="47">
        <f>(индикаторы!M17/индикаторы!M13)*100%</f>
        <v>1</v>
      </c>
      <c r="O22" s="47">
        <f>(индикаторы!N17/индикаторы!N13)*100%</f>
        <v>1</v>
      </c>
      <c r="P22" s="47">
        <v>1</v>
      </c>
      <c r="Q22" s="47">
        <f>(индикаторы!O17/индикаторы!O13)*100%</f>
        <v>1</v>
      </c>
      <c r="R22" s="111"/>
      <c r="S22" s="112"/>
      <c r="T22" s="7"/>
    </row>
    <row r="23" spans="1:20" ht="220.5" customHeight="1">
      <c r="A23" s="42" t="s">
        <v>154</v>
      </c>
      <c r="B23" s="6" t="s">
        <v>155</v>
      </c>
      <c r="C23" s="12" t="s">
        <v>149</v>
      </c>
      <c r="D23" s="4" t="s">
        <v>156</v>
      </c>
      <c r="E23" s="14">
        <f>(индикаторы!D18/индикаторы!D14)*100%</f>
        <v>0.45081184336198665</v>
      </c>
      <c r="F23" s="58">
        <f>(индикаторы!E18/индикаторы!E14)*100%</f>
        <v>0.49650091280535513</v>
      </c>
      <c r="G23" s="58">
        <f>(индикаторы!F18/индикаторы!F14)*100%</f>
        <v>0.55167947310647647</v>
      </c>
      <c r="H23" s="58">
        <f>(индикаторы!G18/индикаторы!G14)*100%</f>
        <v>1</v>
      </c>
      <c r="I23" s="14">
        <f>(индикаторы!H18/индикаторы!H14)*100%</f>
        <v>1</v>
      </c>
      <c r="J23" s="52">
        <f>(индикаторы!I18/индикаторы!I14)*100%</f>
        <v>1</v>
      </c>
      <c r="K23" s="52">
        <f>(индикаторы!J18/индикаторы!J14)*100%</f>
        <v>1</v>
      </c>
      <c r="L23" s="52">
        <f>(индикаторы!K18/индикаторы!K14)*100%</f>
        <v>1</v>
      </c>
      <c r="M23" s="52">
        <f>(индикаторы!L18/индикаторы!L14)*100%</f>
        <v>1</v>
      </c>
      <c r="N23" s="52">
        <f>(индикаторы!M18/индикаторы!M14)*100%</f>
        <v>1</v>
      </c>
      <c r="O23" s="52">
        <f>(индикаторы!N18/индикаторы!N14)*100%</f>
        <v>1</v>
      </c>
      <c r="P23" s="52">
        <v>1</v>
      </c>
      <c r="Q23" s="52">
        <f>(индикаторы!O18/индикаторы!O14)*100%</f>
        <v>1</v>
      </c>
      <c r="R23" s="111"/>
      <c r="S23" s="112"/>
      <c r="T23" s="7"/>
    </row>
    <row r="24" spans="1:20" ht="235.5" customHeight="1">
      <c r="A24" s="42" t="s">
        <v>157</v>
      </c>
      <c r="B24" s="6" t="s">
        <v>158</v>
      </c>
      <c r="C24" s="12" t="s">
        <v>149</v>
      </c>
      <c r="D24" s="4" t="s">
        <v>159</v>
      </c>
      <c r="E24" s="26">
        <f>(индикаторы!D19/индикаторы!D15)*100%</f>
        <v>0.1426774483378257</v>
      </c>
      <c r="F24" s="52">
        <f>(индикаторы!E19/индикаторы!E15)*100%</f>
        <v>0.14614986411285102</v>
      </c>
      <c r="G24" s="52">
        <f>(индикаторы!F19/индикаторы!F15)*100%</f>
        <v>0.15374592833876222</v>
      </c>
      <c r="H24" s="26">
        <f>(индикаторы!G19/индикаторы!G15)*100%</f>
        <v>1</v>
      </c>
      <c r="I24" s="47">
        <f>(индикаторы!H19/индикаторы!H15)*100%</f>
        <v>1</v>
      </c>
      <c r="J24" s="47">
        <f>(индикаторы!I19/индикаторы!I15)*100%</f>
        <v>1</v>
      </c>
      <c r="K24" s="47">
        <f>(индикаторы!J19/индикаторы!J15)*100%</f>
        <v>1</v>
      </c>
      <c r="L24" s="47">
        <f>(индикаторы!K19/индикаторы!K15)*100%</f>
        <v>1</v>
      </c>
      <c r="M24" s="47">
        <f>(индикаторы!L19/индикаторы!L15)*100%</f>
        <v>1</v>
      </c>
      <c r="N24" s="47">
        <f>(индикаторы!M19/индикаторы!M15)*100%</f>
        <v>1</v>
      </c>
      <c r="O24" s="47">
        <f>(индикаторы!N19/индикаторы!N15)*100%</f>
        <v>1</v>
      </c>
      <c r="P24" s="47">
        <v>1</v>
      </c>
      <c r="Q24" s="47">
        <f>(индикаторы!O19/индикаторы!O15)*100%</f>
        <v>1</v>
      </c>
      <c r="R24" s="111"/>
      <c r="S24" s="112"/>
      <c r="T24" s="7"/>
    </row>
    <row r="25" spans="1:20" ht="150" customHeight="1">
      <c r="A25" s="42" t="s">
        <v>160</v>
      </c>
      <c r="B25" s="6" t="s">
        <v>161</v>
      </c>
      <c r="C25" s="12" t="s">
        <v>149</v>
      </c>
      <c r="D25" s="4" t="s">
        <v>162</v>
      </c>
      <c r="E25" s="14">
        <v>0</v>
      </c>
      <c r="F25" s="52">
        <f>(индикаторы!E27/индикаторы!E26)*100%</f>
        <v>0.98163384240144258</v>
      </c>
      <c r="G25" s="52">
        <f>(индикаторы!F27/индикаторы!F26)*100%</f>
        <v>0.94117291187382379</v>
      </c>
      <c r="H25" s="52">
        <f>(индикаторы!G27/индикаторы!G26)*100%</f>
        <v>0.71272870218915119</v>
      </c>
      <c r="I25" s="52">
        <f>(индикаторы!H27/индикаторы!H26)*100%</f>
        <v>0.45772990188288409</v>
      </c>
      <c r="J25" s="52">
        <f>(индикаторы!I27/индикаторы!I26)*100%</f>
        <v>0.57231943654752171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111"/>
      <c r="S25" s="112"/>
      <c r="T25" s="7"/>
    </row>
    <row r="26" spans="1:20" ht="119.25" customHeight="1">
      <c r="A26" s="42" t="s">
        <v>163</v>
      </c>
      <c r="B26" s="6" t="s">
        <v>164</v>
      </c>
      <c r="C26" s="12" t="s">
        <v>483</v>
      </c>
      <c r="D26" s="4" t="s">
        <v>165</v>
      </c>
      <c r="E26" s="48">
        <f>индикаторы!D24</f>
        <v>0</v>
      </c>
      <c r="F26" s="48">
        <f>индикаторы!E24-индикаторы!D24</f>
        <v>0</v>
      </c>
      <c r="G26" s="48">
        <f>индикаторы!F24-индикаторы!E24</f>
        <v>0</v>
      </c>
      <c r="H26" s="48">
        <f>индикаторы!G24-индикаторы!F24</f>
        <v>0</v>
      </c>
      <c r="I26" s="48">
        <f>индикаторы!H24-индикаторы!G24</f>
        <v>0</v>
      </c>
      <c r="J26" s="74">
        <f>индикаторы!I24-индикаторы!H24</f>
        <v>0</v>
      </c>
      <c r="K26" s="74">
        <f>индикаторы!J24-индикаторы!I24</f>
        <v>0</v>
      </c>
      <c r="L26" s="74">
        <f>индикаторы!K24-индикаторы!J24</f>
        <v>0</v>
      </c>
      <c r="M26" s="74">
        <f>индикаторы!L24-индикаторы!K24</f>
        <v>0</v>
      </c>
      <c r="N26" s="74">
        <f>индикаторы!M24-индикаторы!L24</f>
        <v>0</v>
      </c>
      <c r="O26" s="74">
        <f>индикаторы!N24-индикаторы!M24</f>
        <v>0</v>
      </c>
      <c r="P26" s="74">
        <v>0</v>
      </c>
      <c r="Q26" s="74">
        <f>индикаторы!O24-индикаторы!N24</f>
        <v>0</v>
      </c>
      <c r="R26" s="111"/>
      <c r="S26" s="112"/>
      <c r="T26" s="7"/>
    </row>
    <row r="27" spans="1:20" ht="171.75" customHeight="1">
      <c r="A27" s="42" t="s">
        <v>166</v>
      </c>
      <c r="B27" s="6" t="s">
        <v>167</v>
      </c>
      <c r="C27" s="12" t="s">
        <v>149</v>
      </c>
      <c r="D27" s="4" t="s">
        <v>168</v>
      </c>
      <c r="E27" s="14">
        <f>индикаторы!D24/индикаторы!D25</f>
        <v>0</v>
      </c>
      <c r="F27" s="14">
        <f>индикаторы!E24/индикаторы!E25</f>
        <v>0</v>
      </c>
      <c r="G27" s="14">
        <f>индикаторы!F24/индикаторы!F25</f>
        <v>0</v>
      </c>
      <c r="H27" s="14">
        <f>индикаторы!G24/индикаторы!G25</f>
        <v>0</v>
      </c>
      <c r="I27" s="14">
        <f>индикаторы!H24/индикаторы!H25</f>
        <v>0</v>
      </c>
      <c r="J27" s="52">
        <f>индикаторы!I24/индикаторы!I25</f>
        <v>0</v>
      </c>
      <c r="K27" s="52">
        <f>индикаторы!J24/индикаторы!J25</f>
        <v>0</v>
      </c>
      <c r="L27" s="52">
        <f>индикаторы!K24/индикаторы!K25</f>
        <v>0</v>
      </c>
      <c r="M27" s="52">
        <f>индикаторы!L24/индикаторы!L25</f>
        <v>0</v>
      </c>
      <c r="N27" s="52">
        <f>индикаторы!M24/индикаторы!M25</f>
        <v>0</v>
      </c>
      <c r="O27" s="52">
        <f>индикаторы!N24/индикаторы!N25</f>
        <v>0</v>
      </c>
      <c r="P27" s="52">
        <v>0</v>
      </c>
      <c r="Q27" s="52">
        <f>индикаторы!O24/индикаторы!O25</f>
        <v>0</v>
      </c>
      <c r="R27" s="111" t="s">
        <v>469</v>
      </c>
      <c r="S27" s="112"/>
      <c r="T27" s="7"/>
    </row>
    <row r="28" spans="1:20" ht="31.5" customHeight="1">
      <c r="A28" s="108" t="s">
        <v>169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10"/>
    </row>
    <row r="29" spans="1:20" ht="212.25" customHeight="1">
      <c r="A29" s="12" t="s">
        <v>170</v>
      </c>
      <c r="B29" s="11" t="s">
        <v>171</v>
      </c>
      <c r="C29" s="4" t="s">
        <v>172</v>
      </c>
      <c r="D29" s="5" t="s">
        <v>173</v>
      </c>
      <c r="E29" s="17">
        <v>0</v>
      </c>
      <c r="F29" s="49">
        <f>(($E18-F18)/$E18)*индикаторы!$D12</f>
        <v>32701.070374096427</v>
      </c>
      <c r="G29" s="49">
        <f>(($E18-G18)/$E18)*индикаторы!$D12</f>
        <v>55941.580154155847</v>
      </c>
      <c r="H29" s="49">
        <f>(($E18-H18)/$E18)*индикаторы!$D12</f>
        <v>90943.708607441004</v>
      </c>
      <c r="I29" s="49">
        <f>(($E18-I18)/$E18)*индикаторы!$D12</f>
        <v>115081.66016904912</v>
      </c>
      <c r="J29" s="49">
        <f>(($E18-J18)/$E18)*индикаторы!$D12</f>
        <v>134135.54883647239</v>
      </c>
      <c r="K29" s="49">
        <f>(($E18-K18)/$E18)*индикаторы!$D12</f>
        <v>144306.19310900106</v>
      </c>
      <c r="L29" s="49">
        <f>(($E18-L18)/$E18)*индикаторы!$D12</f>
        <v>156367.39250082121</v>
      </c>
      <c r="M29" s="49">
        <f>(($E18-M18)/$E18)*индикаторы!$D12</f>
        <v>167942.34095246444</v>
      </c>
      <c r="N29" s="49">
        <f>(($E18-N18)/$E18)*индикаторы!$D12</f>
        <v>178920.52019319465</v>
      </c>
      <c r="O29" s="49">
        <f>(($E18-O18)/$E18)*индикаторы!$D12</f>
        <v>189376.58777246968</v>
      </c>
      <c r="P29" s="49">
        <v>199334.56</v>
      </c>
      <c r="Q29" s="49">
        <f>(($E18-Q18)/$E18)*индикаторы!$D12</f>
        <v>199334.5569547473</v>
      </c>
      <c r="R29" s="115" t="s">
        <v>174</v>
      </c>
      <c r="S29" s="114"/>
      <c r="T29" s="7"/>
    </row>
    <row r="30" spans="1:20" ht="117.75" customHeight="1">
      <c r="A30" s="12" t="s">
        <v>175</v>
      </c>
      <c r="B30" s="6" t="s">
        <v>176</v>
      </c>
      <c r="C30" s="4" t="s">
        <v>486</v>
      </c>
      <c r="D30" s="4" t="s">
        <v>177</v>
      </c>
      <c r="E30" s="28">
        <v>0</v>
      </c>
      <c r="F30" s="50">
        <f>'целев показ'!F29*индикаторы!D20</f>
        <v>59188.937377114533</v>
      </c>
      <c r="G30" s="50">
        <f>G29*индикаторы!D20</f>
        <v>101254.26007902209</v>
      </c>
      <c r="H30" s="50">
        <f>H29*индикаторы!D20</f>
        <v>164608.11257946823</v>
      </c>
      <c r="I30" s="50">
        <f>I29*индикаторы!D20</f>
        <v>208297.8049059789</v>
      </c>
      <c r="J30" s="50">
        <f>J29*индикаторы!D20</f>
        <v>242785.34339401501</v>
      </c>
      <c r="K30" s="50">
        <f>K29*индикаторы!D20</f>
        <v>261194.20952729194</v>
      </c>
      <c r="L30" s="50">
        <f>L29*индикаторы!D20</f>
        <v>283024.98042648641</v>
      </c>
      <c r="M30" s="50">
        <f>M29*индикаторы!D20</f>
        <v>303975.63712396065</v>
      </c>
      <c r="N30" s="50">
        <f>N29*индикаторы!D20</f>
        <v>323846.1415496823</v>
      </c>
      <c r="O30" s="50">
        <f>O29*индикаторы!D20</f>
        <v>342771.62386817014</v>
      </c>
      <c r="P30" s="50">
        <v>360795.55</v>
      </c>
      <c r="Q30" s="50">
        <f>Q29*индикаторы!D20</f>
        <v>360795.54808809265</v>
      </c>
      <c r="R30" s="115" t="s">
        <v>178</v>
      </c>
      <c r="S30" s="114"/>
      <c r="T30" s="7"/>
    </row>
    <row r="31" spans="1:20" ht="162" customHeight="1">
      <c r="A31" s="12" t="s">
        <v>179</v>
      </c>
      <c r="B31" s="6" t="s">
        <v>180</v>
      </c>
      <c r="C31" s="4" t="s">
        <v>94</v>
      </c>
      <c r="D31" s="4" t="s">
        <v>181</v>
      </c>
      <c r="E31" s="28">
        <v>0</v>
      </c>
      <c r="F31" s="49">
        <f>((E18-F18)/E18)*индикаторы!D13</f>
        <v>42.480325133040893</v>
      </c>
      <c r="G31" s="49">
        <f>((E18-G18)/E18)*индикаторы!D13</f>
        <v>72.670909123728379</v>
      </c>
      <c r="H31" s="49">
        <f>((E18-H18)/E18)*индикаторы!D13</f>
        <v>118.14042373086608</v>
      </c>
      <c r="I31" s="49">
        <f>((E18-I18)/E18)*индикаторы!D13</f>
        <v>149.49682945864151</v>
      </c>
      <c r="J31" s="49">
        <f>((E18-J18)/E18)*индикаторы!D13</f>
        <v>174.24878333603104</v>
      </c>
      <c r="K31" s="49">
        <f>((E18-K18)/E18)*индикаторы!D13</f>
        <v>187.46095867362371</v>
      </c>
      <c r="L31" s="49">
        <f>((E18-L18)/E18)*индикаторы!D13</f>
        <v>203.12905961948186</v>
      </c>
      <c r="M31" s="50">
        <f>((E18-M18)/E18)*индикаторы!D13</f>
        <v>218.16549628650574</v>
      </c>
      <c r="N31" s="50">
        <f>((E18-N18)/E18)*индикаторы!D13</f>
        <v>232.42669991623268</v>
      </c>
      <c r="O31" s="50">
        <f>((E18-O18)/E18)*индикаторы!D13</f>
        <v>246.00965439751772</v>
      </c>
      <c r="P31" s="50">
        <v>258.95</v>
      </c>
      <c r="Q31" s="50">
        <f>((E18-Q18)/E18)*индикаторы!D13</f>
        <v>258.94555416130777</v>
      </c>
      <c r="R31" s="115" t="s">
        <v>182</v>
      </c>
      <c r="S31" s="114"/>
      <c r="T31" s="7"/>
    </row>
    <row r="32" spans="1:20" ht="123" customHeight="1">
      <c r="A32" s="12" t="s">
        <v>183</v>
      </c>
      <c r="B32" s="6" t="s">
        <v>184</v>
      </c>
      <c r="C32" s="4" t="s">
        <v>486</v>
      </c>
      <c r="D32" s="4" t="s">
        <v>185</v>
      </c>
      <c r="E32" s="28">
        <v>0</v>
      </c>
      <c r="F32" s="50">
        <f>F31*индикаторы!D21</f>
        <v>44795.502852791622</v>
      </c>
      <c r="G32" s="50">
        <f>G31*индикаторы!D21</f>
        <v>76631.47367097158</v>
      </c>
      <c r="H32" s="50">
        <f>H31*индикаторы!D21</f>
        <v>124579.07682419827</v>
      </c>
      <c r="I32" s="50">
        <f>I31*индикаторы!D21</f>
        <v>157644.40666413747</v>
      </c>
      <c r="J32" s="50">
        <f>J31*индикаторы!D21</f>
        <v>183745.34202784474</v>
      </c>
      <c r="K32" s="50">
        <f>K31*индикаторы!D21</f>
        <v>197677.58092133619</v>
      </c>
      <c r="L32" s="50">
        <f>L31*индикаторы!D21</f>
        <v>214199.59336874363</v>
      </c>
      <c r="M32" s="50">
        <f>M31*индикаторы!D21</f>
        <v>230055.51583412031</v>
      </c>
      <c r="N32" s="50">
        <f>N31*индикаторы!D21</f>
        <v>245093.95506166737</v>
      </c>
      <c r="O32" s="50">
        <f>O31*индикаторы!D21</f>
        <v>259417.18056218245</v>
      </c>
      <c r="P32" s="50">
        <v>273058.09000000003</v>
      </c>
      <c r="Q32" s="50">
        <f>Q31*индикаторы!D21</f>
        <v>273058.08686309902</v>
      </c>
      <c r="R32" s="115" t="s">
        <v>186</v>
      </c>
      <c r="S32" s="114"/>
      <c r="T32" s="7"/>
    </row>
    <row r="33" spans="1:20" ht="162" customHeight="1">
      <c r="A33" s="12" t="s">
        <v>187</v>
      </c>
      <c r="B33" s="6" t="s">
        <v>188</v>
      </c>
      <c r="C33" s="4" t="s">
        <v>189</v>
      </c>
      <c r="D33" s="4" t="s">
        <v>190</v>
      </c>
      <c r="E33" s="28">
        <v>0</v>
      </c>
      <c r="F33" s="50">
        <f>((E18-F18)/E18)*индикаторы!D14</f>
        <v>378.01499289722381</v>
      </c>
      <c r="G33" s="50">
        <f>((E18-G18)/E18)*индикаторы!D14</f>
        <v>646.66861918329516</v>
      </c>
      <c r="H33" s="50">
        <f>((E18-H18)/E18)*индикаторы!D14</f>
        <v>1051.2831833945409</v>
      </c>
      <c r="I33" s="50">
        <f>((E18-I18)/E18)*индикаторы!D14</f>
        <v>1330.3109792352129</v>
      </c>
      <c r="J33" s="50">
        <f>((E18-J18)/E18)*индикаторы!D14</f>
        <v>1550.5684664331229</v>
      </c>
      <c r="K33" s="50">
        <f>((E18-K18)/E18)*индикаторы!D14</f>
        <v>1668.1381966730723</v>
      </c>
      <c r="L33" s="50">
        <f>((E18-L18)/E18)*индикаторы!D14</f>
        <v>1807.5622017674889</v>
      </c>
      <c r="M33" s="50">
        <f>((E18-M18)/E18)*индикаторы!D14</f>
        <v>1941.3652854793793</v>
      </c>
      <c r="N33" s="50">
        <f>((E18-N18)/E18)*индикаторы!D14</f>
        <v>2068.2698883022999</v>
      </c>
      <c r="O33" s="50">
        <f>((E18-O18)/E18)*индикаторы!D14</f>
        <v>2189.1390300917224</v>
      </c>
      <c r="P33" s="50">
        <v>2304.25</v>
      </c>
      <c r="Q33" s="50">
        <f>((E18-Q18)/E18)*индикаторы!D14</f>
        <v>2304.2502972963348</v>
      </c>
      <c r="R33" s="115" t="s">
        <v>191</v>
      </c>
      <c r="S33" s="114"/>
      <c r="T33" s="7"/>
    </row>
    <row r="34" spans="1:20" ht="144" customHeight="1">
      <c r="A34" s="12" t="s">
        <v>192</v>
      </c>
      <c r="B34" s="6" t="s">
        <v>193</v>
      </c>
      <c r="C34" s="4" t="s">
        <v>486</v>
      </c>
      <c r="D34" s="4" t="s">
        <v>194</v>
      </c>
      <c r="E34" s="28">
        <f>E33*38.43</f>
        <v>0</v>
      </c>
      <c r="F34" s="50">
        <f>F33*индикаторы!D22</f>
        <v>11831.869277683105</v>
      </c>
      <c r="G34" s="50">
        <f>G33*индикаторы!D22</f>
        <v>20240.727780437141</v>
      </c>
      <c r="H34" s="50">
        <f>H33*индикаторы!D22</f>
        <v>32905.163640249128</v>
      </c>
      <c r="I34" s="50">
        <f>I33*индикаторы!D22</f>
        <v>41638.733650062168</v>
      </c>
      <c r="J34" s="50">
        <f>J33*индикаторы!D22</f>
        <v>48532.792999356745</v>
      </c>
      <c r="K34" s="50">
        <f>K33*индикаторы!D22</f>
        <v>52212.725555867168</v>
      </c>
      <c r="L34" s="50">
        <f>L33*индикаторы!D22</f>
        <v>56576.696915322405</v>
      </c>
      <c r="M34" s="50">
        <f>M33*индикаторы!D22</f>
        <v>60764.733435504575</v>
      </c>
      <c r="N34" s="50">
        <f>N33*индикаторы!D22</f>
        <v>64736.847503861987</v>
      </c>
      <c r="O34" s="50">
        <f>O33*индикаторы!D22</f>
        <v>68520.051641870916</v>
      </c>
      <c r="P34" s="50">
        <v>72123.03</v>
      </c>
      <c r="Q34" s="50">
        <f>Q33*индикаторы!D22</f>
        <v>72123.034305375288</v>
      </c>
      <c r="R34" s="115" t="s">
        <v>195</v>
      </c>
      <c r="S34" s="114"/>
      <c r="T34" s="7"/>
    </row>
    <row r="35" spans="1:20" ht="165.75" customHeight="1">
      <c r="A35" s="12" t="s">
        <v>196</v>
      </c>
      <c r="B35" s="6" t="s">
        <v>197</v>
      </c>
      <c r="C35" s="4" t="s">
        <v>198</v>
      </c>
      <c r="D35" s="4" t="s">
        <v>199</v>
      </c>
      <c r="E35" s="28">
        <v>0</v>
      </c>
      <c r="F35" s="50">
        <f>((E18-F18)/E18)*индикаторы!D15</f>
        <v>639.29730174139763</v>
      </c>
      <c r="G35" s="50">
        <f>(('целев показ'!E18-'целев показ'!G18)/'целев показ'!E18)*индикаторы!D15</f>
        <v>1093.6431388506235</v>
      </c>
      <c r="H35" s="50">
        <f>((E18-H18)/E18)*индикаторы!D15</f>
        <v>1777.9255191948571</v>
      </c>
      <c r="I35" s="50">
        <f>(($E18-I18)/$E18)*индикаторы!$D15</f>
        <v>2249.816106456009</v>
      </c>
      <c r="J35" s="50">
        <f>(($E18-J18)/$E18)*индикаторы!$D15</f>
        <v>2622.3146049275983</v>
      </c>
      <c r="K35" s="50">
        <f>((E18-K18)/E18)*индикаторы!D15</f>
        <v>2821.1480182078462</v>
      </c>
      <c r="L35" s="50">
        <f>((E18-L18)/E18)*индикаторы!D15</f>
        <v>3056.9412854846109</v>
      </c>
      <c r="M35" s="50">
        <f>((E18-M18)/E18)*индикаторы!D15</f>
        <v>3283.2284751171837</v>
      </c>
      <c r="N35" s="50">
        <f>((E18-N18)/E18)*индикаторы!D15</f>
        <v>3497.8489840590469</v>
      </c>
      <c r="O35" s="50">
        <f>((E18-O18)/E18)*индикаторы!D15</f>
        <v>3702.2623477130778</v>
      </c>
      <c r="P35" s="50">
        <v>2896.94</v>
      </c>
      <c r="Q35" s="50">
        <f>((E18-Q18)/E18)*индикаторы!D15</f>
        <v>3896.9380190665415</v>
      </c>
      <c r="R35" s="115" t="s">
        <v>200</v>
      </c>
      <c r="S35" s="114"/>
      <c r="T35" s="7"/>
    </row>
    <row r="36" spans="1:20" ht="135" customHeight="1">
      <c r="A36" s="19" t="s">
        <v>201</v>
      </c>
      <c r="B36" s="20" t="s">
        <v>202</v>
      </c>
      <c r="C36" s="46" t="s">
        <v>516</v>
      </c>
      <c r="D36" s="4" t="s">
        <v>203</v>
      </c>
      <c r="E36" s="37">
        <v>0</v>
      </c>
      <c r="F36" s="59">
        <f>F35*индикаторы!$D23</f>
        <v>1393610.5810390899</v>
      </c>
      <c r="G36" s="59">
        <f>G35*индикаторы!$D23</f>
        <v>2384043.6148118624</v>
      </c>
      <c r="H36" s="59">
        <f>H35*индикаторы!$D23</f>
        <v>3875717.6185480608</v>
      </c>
      <c r="I36" s="59">
        <f>I35*индикаторы!$D23</f>
        <v>4904396.6286245184</v>
      </c>
      <c r="J36" s="59">
        <f>J35*индикаторы!$D23</f>
        <v>5716409.8304277202</v>
      </c>
      <c r="K36" s="59">
        <f>K35*индикаторы!$D23</f>
        <v>6149848.776371466</v>
      </c>
      <c r="L36" s="59">
        <f>L35*индикаторы!$D23</f>
        <v>6663856.8776407577</v>
      </c>
      <c r="M36" s="59">
        <f>M35*индикаторы!$D23</f>
        <v>7157142.5851926999</v>
      </c>
      <c r="N36" s="59">
        <f>N35*индикаторы!$D23</f>
        <v>7624995.9788401565</v>
      </c>
      <c r="O36" s="59">
        <f>O35*индикаторы!$D23</f>
        <v>8070598.7144032149</v>
      </c>
      <c r="P36" s="59">
        <v>8070598.71</v>
      </c>
      <c r="Q36" s="59">
        <f>Q35*индикаторы!$D23</f>
        <v>8494974.1571433432</v>
      </c>
      <c r="R36" s="115" t="s">
        <v>204</v>
      </c>
      <c r="S36" s="114"/>
      <c r="T36" s="7"/>
    </row>
    <row r="37" spans="1:20" ht="15.75" customHeight="1">
      <c r="A37" s="108" t="s">
        <v>205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10"/>
    </row>
    <row r="38" spans="1:20" ht="109.2">
      <c r="A38" s="12" t="s">
        <v>206</v>
      </c>
      <c r="B38" s="11" t="s">
        <v>207</v>
      </c>
      <c r="C38" s="5" t="s">
        <v>208</v>
      </c>
      <c r="D38" s="4" t="s">
        <v>209</v>
      </c>
      <c r="E38" s="49">
        <f>индикаторы!D28/индикаторы!D29</f>
        <v>0.25800574155875322</v>
      </c>
      <c r="F38" s="49">
        <f>индикаторы!E28/индикаторы!E29</f>
        <v>0.25003332948192653</v>
      </c>
      <c r="G38" s="49">
        <f>индикаторы!F28/индикаторы!F29</f>
        <v>0.24300004106105777</v>
      </c>
      <c r="H38" s="49">
        <f>индикаторы!G28/индикаторы!G29</f>
        <v>0.23705899048118068</v>
      </c>
      <c r="I38" s="49">
        <f>индикаторы!H28/индикаторы!H29</f>
        <v>0.22625180612607707</v>
      </c>
      <c r="J38" s="49">
        <f>индикаторы!I28/индикаторы!I29</f>
        <v>0.21938285333878008</v>
      </c>
      <c r="K38" s="49">
        <f>индикаторы!J28/индикаторы!J29</f>
        <v>0.21938285333878008</v>
      </c>
      <c r="L38" s="49">
        <f>индикаторы!K28/индикаторы!K29</f>
        <v>0.21938285333878008</v>
      </c>
      <c r="M38" s="49">
        <f>индикаторы!L28/индикаторы!L29</f>
        <v>0.21938285333878008</v>
      </c>
      <c r="N38" s="49">
        <f>индикаторы!M28/индикаторы!M29</f>
        <v>0.21938285333878008</v>
      </c>
      <c r="O38" s="49">
        <f>индикаторы!N28/индикаторы!N29</f>
        <v>0.21938285333878008</v>
      </c>
      <c r="P38" s="49">
        <v>0.22</v>
      </c>
      <c r="Q38" s="49">
        <f>индикаторы!O28/индикаторы!O29</f>
        <v>0.21938285333878008</v>
      </c>
      <c r="R38" s="115"/>
      <c r="S38" s="114"/>
      <c r="T38" s="7"/>
    </row>
    <row r="39" spans="1:20" ht="109.2">
      <c r="A39" s="12" t="s">
        <v>210</v>
      </c>
      <c r="B39" s="11" t="s">
        <v>211</v>
      </c>
      <c r="C39" s="5" t="s">
        <v>208</v>
      </c>
      <c r="D39" s="4" t="s">
        <v>212</v>
      </c>
      <c r="E39" s="17">
        <f>индикаторы!D30/индикаторы!D31</f>
        <v>0.20889928652071185</v>
      </c>
      <c r="F39" s="17">
        <f>индикаторы!E30/индикаторы!E31</f>
        <v>0.26040927853031798</v>
      </c>
      <c r="G39" s="17">
        <f>индикаторы!F30/индикаторы!F31</f>
        <v>0.25931303201055028</v>
      </c>
      <c r="H39" s="17">
        <v>0</v>
      </c>
      <c r="I39" s="17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115"/>
      <c r="S39" s="114"/>
      <c r="T39" s="7"/>
    </row>
    <row r="40" spans="1:20" ht="126" customHeight="1">
      <c r="A40" s="12" t="s">
        <v>213</v>
      </c>
      <c r="B40" s="11" t="s">
        <v>214</v>
      </c>
      <c r="C40" s="5" t="s">
        <v>208</v>
      </c>
      <c r="D40" s="39" t="s">
        <v>215</v>
      </c>
      <c r="E40" s="17">
        <v>0</v>
      </c>
      <c r="F40" s="49">
        <f>F38-E38</f>
        <v>-7.9724120768266959E-3</v>
      </c>
      <c r="G40" s="49">
        <f t="shared" ref="F40:O41" si="0">G38-F38</f>
        <v>-7.0332884208687552E-3</v>
      </c>
      <c r="H40" s="49">
        <f t="shared" si="0"/>
        <v>-5.9410505798770941E-3</v>
      </c>
      <c r="I40" s="49">
        <f t="shared" si="0"/>
        <v>-1.0807184355103611E-2</v>
      </c>
      <c r="J40" s="49">
        <f t="shared" si="0"/>
        <v>-6.8689527872969891E-3</v>
      </c>
      <c r="K40" s="49">
        <f t="shared" si="0"/>
        <v>0</v>
      </c>
      <c r="L40" s="49">
        <f t="shared" si="0"/>
        <v>0</v>
      </c>
      <c r="M40" s="49">
        <f t="shared" si="0"/>
        <v>0</v>
      </c>
      <c r="N40" s="49">
        <f t="shared" si="0"/>
        <v>0</v>
      </c>
      <c r="O40" s="49">
        <f t="shared" si="0"/>
        <v>0</v>
      </c>
      <c r="P40" s="49">
        <v>0</v>
      </c>
      <c r="Q40" s="49">
        <f>Q38-O38</f>
        <v>0</v>
      </c>
      <c r="R40" s="116"/>
      <c r="S40" s="117"/>
      <c r="T40" s="7"/>
    </row>
    <row r="41" spans="1:20" ht="135" customHeight="1">
      <c r="A41" s="12" t="s">
        <v>216</v>
      </c>
      <c r="B41" s="11" t="s">
        <v>217</v>
      </c>
      <c r="C41" s="5" t="s">
        <v>208</v>
      </c>
      <c r="D41" s="39" t="s">
        <v>218</v>
      </c>
      <c r="E41" s="17">
        <v>0</v>
      </c>
      <c r="F41" s="17">
        <f t="shared" si="0"/>
        <v>5.1509992009606126E-2</v>
      </c>
      <c r="G41" s="17">
        <f t="shared" si="0"/>
        <v>-1.0962465197676963E-3</v>
      </c>
      <c r="H41" s="49">
        <f t="shared" si="0"/>
        <v>-0.25931303201055028</v>
      </c>
      <c r="I41" s="17">
        <f t="shared" si="0"/>
        <v>0</v>
      </c>
      <c r="J41" s="49">
        <f t="shared" si="0"/>
        <v>0</v>
      </c>
      <c r="K41" s="49">
        <f t="shared" si="0"/>
        <v>0</v>
      </c>
      <c r="L41" s="49">
        <f t="shared" si="0"/>
        <v>0</v>
      </c>
      <c r="M41" s="49">
        <f t="shared" si="0"/>
        <v>0</v>
      </c>
      <c r="N41" s="49">
        <f t="shared" si="0"/>
        <v>0</v>
      </c>
      <c r="O41" s="49">
        <f t="shared" si="0"/>
        <v>0</v>
      </c>
      <c r="P41" s="49">
        <v>0</v>
      </c>
      <c r="Q41" s="49">
        <f>Q39-O39</f>
        <v>0</v>
      </c>
      <c r="R41" s="118"/>
      <c r="S41" s="119"/>
      <c r="T41" s="21"/>
    </row>
    <row r="42" spans="1:20" ht="207" customHeight="1">
      <c r="A42" s="3" t="s">
        <v>219</v>
      </c>
      <c r="B42" s="11" t="s">
        <v>220</v>
      </c>
      <c r="C42" s="12" t="s">
        <v>221</v>
      </c>
      <c r="D42" s="4" t="s">
        <v>222</v>
      </c>
      <c r="E42" s="17">
        <f t="shared" ref="E42:K42" si="1">E39/E38</f>
        <v>0.80966913859605405</v>
      </c>
      <c r="F42" s="17">
        <f t="shared" si="1"/>
        <v>1.0414982637310417</v>
      </c>
      <c r="G42" s="17">
        <f t="shared" si="1"/>
        <v>1.0671316386543062</v>
      </c>
      <c r="H42" s="17">
        <f t="shared" si="1"/>
        <v>0</v>
      </c>
      <c r="I42" s="17">
        <f t="shared" si="1"/>
        <v>0</v>
      </c>
      <c r="J42" s="49">
        <f>J39/J38</f>
        <v>0</v>
      </c>
      <c r="K42" s="49">
        <f t="shared" si="1"/>
        <v>0</v>
      </c>
      <c r="L42" s="49">
        <f>K39/K38</f>
        <v>0</v>
      </c>
      <c r="M42" s="49">
        <f>L39/L38</f>
        <v>0</v>
      </c>
      <c r="N42" s="49">
        <f>M39/M38</f>
        <v>0</v>
      </c>
      <c r="O42" s="49">
        <f>N39/N38</f>
        <v>0</v>
      </c>
      <c r="P42" s="49">
        <v>0</v>
      </c>
      <c r="Q42" s="50">
        <f>O39/O38</f>
        <v>0</v>
      </c>
      <c r="R42" s="120"/>
      <c r="S42" s="121"/>
      <c r="T42" s="122"/>
    </row>
    <row r="43" spans="1:20" ht="93.6">
      <c r="A43" s="3" t="s">
        <v>223</v>
      </c>
      <c r="B43" s="11" t="s">
        <v>224</v>
      </c>
      <c r="C43" s="5" t="s">
        <v>225</v>
      </c>
      <c r="D43" s="4" t="s">
        <v>226</v>
      </c>
      <c r="E43" s="17">
        <f>индикаторы!D32/индикаторы!D33</f>
        <v>52.399463806970509</v>
      </c>
      <c r="F43" s="49">
        <f>индикаторы!E32/индикаторы!E33</f>
        <v>50.829842931937172</v>
      </c>
      <c r="G43" s="49">
        <f>индикаторы!F32/индикаторы!F33</f>
        <v>49.300033523298694</v>
      </c>
      <c r="H43" s="49">
        <f>индикаторы!G32/индикаторы!G33</f>
        <v>47.389875963794836</v>
      </c>
      <c r="I43" s="17">
        <f>индикаторы!H32/индикаторы!H33</f>
        <v>45.925675675675677</v>
      </c>
      <c r="J43" s="49">
        <f>индикаторы!I32/индикаторы!I33</f>
        <v>44.548336798336798</v>
      </c>
      <c r="K43" s="49">
        <f>индикаторы!J32/индикаторы!J33</f>
        <v>44.548336798336798</v>
      </c>
      <c r="L43" s="49">
        <f>индикаторы!K32/индикаторы!K33</f>
        <v>44.548336798336798</v>
      </c>
      <c r="M43" s="49">
        <f>индикаторы!L32/индикаторы!L33</f>
        <v>44.548336798336798</v>
      </c>
      <c r="N43" s="49">
        <f>индикаторы!M32/индикаторы!M33</f>
        <v>44.548336798336798</v>
      </c>
      <c r="O43" s="49">
        <f>индикаторы!N32/индикаторы!N33</f>
        <v>44.548336798336798</v>
      </c>
      <c r="P43" s="49">
        <v>44.55</v>
      </c>
      <c r="Q43" s="49">
        <f>индикаторы!O32/индикаторы!O33</f>
        <v>44.548336798336798</v>
      </c>
      <c r="R43" s="115"/>
      <c r="S43" s="114"/>
      <c r="T43" s="22"/>
    </row>
    <row r="44" spans="1:20" ht="109.2">
      <c r="A44" s="12" t="s">
        <v>227</v>
      </c>
      <c r="B44" s="11" t="s">
        <v>228</v>
      </c>
      <c r="C44" s="5" t="s">
        <v>225</v>
      </c>
      <c r="D44" s="4" t="s">
        <v>229</v>
      </c>
      <c r="E44" s="17">
        <f>индикаторы!D34/индикаторы!D35</f>
        <v>54.545074172689233</v>
      </c>
      <c r="F44" s="17">
        <f>индикаторы!E34/индикаторы!E35</f>
        <v>57.758317399617589</v>
      </c>
      <c r="G44" s="17">
        <v>0</v>
      </c>
      <c r="H44" s="17">
        <v>0</v>
      </c>
      <c r="I44" s="17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115"/>
      <c r="S44" s="114"/>
      <c r="T44" s="7"/>
    </row>
    <row r="45" spans="1:20" ht="120" customHeight="1">
      <c r="A45" s="12" t="s">
        <v>230</v>
      </c>
      <c r="B45" s="11" t="s">
        <v>231</v>
      </c>
      <c r="C45" s="5" t="s">
        <v>225</v>
      </c>
      <c r="D45" s="39" t="s">
        <v>232</v>
      </c>
      <c r="E45" s="17">
        <v>0</v>
      </c>
      <c r="F45" s="49">
        <f t="shared" ref="F45:O45" si="2">F43-E43</f>
        <v>-1.5696208750333369</v>
      </c>
      <c r="G45" s="49">
        <f t="shared" si="2"/>
        <v>-1.5298094086384779</v>
      </c>
      <c r="H45" s="49">
        <f t="shared" si="2"/>
        <v>-1.9101575595038582</v>
      </c>
      <c r="I45" s="49">
        <f t="shared" si="2"/>
        <v>-1.4642002881191587</v>
      </c>
      <c r="J45" s="49">
        <f t="shared" si="2"/>
        <v>-1.3773388773388788</v>
      </c>
      <c r="K45" s="49">
        <f t="shared" si="2"/>
        <v>0</v>
      </c>
      <c r="L45" s="49">
        <f t="shared" si="2"/>
        <v>0</v>
      </c>
      <c r="M45" s="49">
        <f t="shared" si="2"/>
        <v>0</v>
      </c>
      <c r="N45" s="49">
        <f t="shared" si="2"/>
        <v>0</v>
      </c>
      <c r="O45" s="49">
        <f t="shared" si="2"/>
        <v>0</v>
      </c>
      <c r="P45" s="49">
        <v>0</v>
      </c>
      <c r="Q45" s="49">
        <f>Q43-O43</f>
        <v>0</v>
      </c>
      <c r="R45" s="115"/>
      <c r="S45" s="114"/>
      <c r="T45" s="7"/>
    </row>
    <row r="46" spans="1:20" ht="124.8">
      <c r="A46" s="19" t="s">
        <v>233</v>
      </c>
      <c r="B46" s="23" t="s">
        <v>234</v>
      </c>
      <c r="C46" s="25" t="s">
        <v>225</v>
      </c>
      <c r="D46" s="40" t="s">
        <v>235</v>
      </c>
      <c r="E46" s="17">
        <v>0</v>
      </c>
      <c r="F46" s="49">
        <f t="shared" ref="F46:O46" si="3">F44-E44</f>
        <v>3.2132432269283555</v>
      </c>
      <c r="G46" s="49">
        <f t="shared" si="3"/>
        <v>-57.758317399617589</v>
      </c>
      <c r="H46" s="49">
        <f t="shared" si="3"/>
        <v>0</v>
      </c>
      <c r="I46" s="49">
        <f t="shared" si="3"/>
        <v>0</v>
      </c>
      <c r="J46" s="49">
        <f t="shared" si="3"/>
        <v>0</v>
      </c>
      <c r="K46" s="49">
        <f t="shared" si="3"/>
        <v>0</v>
      </c>
      <c r="L46" s="49">
        <f t="shared" si="3"/>
        <v>0</v>
      </c>
      <c r="M46" s="49">
        <f t="shared" si="3"/>
        <v>0</v>
      </c>
      <c r="N46" s="49">
        <f t="shared" si="3"/>
        <v>0</v>
      </c>
      <c r="O46" s="49">
        <f t="shared" si="3"/>
        <v>0</v>
      </c>
      <c r="P46" s="49">
        <v>0</v>
      </c>
      <c r="Q46" s="49">
        <f>Q44-O44</f>
        <v>0</v>
      </c>
      <c r="R46" s="115"/>
      <c r="S46" s="114"/>
      <c r="T46" s="7"/>
    </row>
    <row r="47" spans="1:20" ht="181.95" customHeight="1">
      <c r="A47" s="3" t="s">
        <v>236</v>
      </c>
      <c r="B47" s="6" t="s">
        <v>237</v>
      </c>
      <c r="C47" s="3" t="s">
        <v>221</v>
      </c>
      <c r="D47" s="4" t="s">
        <v>238</v>
      </c>
      <c r="E47" s="50">
        <f t="shared" ref="E47:O47" si="4">E44/E43</f>
        <v>1.04094718170443</v>
      </c>
      <c r="F47" s="50">
        <f t="shared" si="4"/>
        <v>1.1363072177295113</v>
      </c>
      <c r="G47" s="50">
        <f t="shared" si="4"/>
        <v>0</v>
      </c>
      <c r="H47" s="15">
        <f t="shared" si="4"/>
        <v>0</v>
      </c>
      <c r="I47" s="15">
        <f t="shared" si="4"/>
        <v>0</v>
      </c>
      <c r="J47" s="50">
        <f t="shared" si="4"/>
        <v>0</v>
      </c>
      <c r="K47" s="50">
        <f t="shared" si="4"/>
        <v>0</v>
      </c>
      <c r="L47" s="50">
        <f t="shared" si="4"/>
        <v>0</v>
      </c>
      <c r="M47" s="50">
        <f t="shared" si="4"/>
        <v>0</v>
      </c>
      <c r="N47" s="50">
        <f t="shared" si="4"/>
        <v>0</v>
      </c>
      <c r="O47" s="50">
        <f t="shared" si="4"/>
        <v>0</v>
      </c>
      <c r="P47" s="50">
        <v>0</v>
      </c>
      <c r="Q47" s="50">
        <f t="shared" ref="Q47" si="5">Q44/Q43</f>
        <v>0</v>
      </c>
      <c r="R47" s="115"/>
      <c r="S47" s="114"/>
      <c r="T47" s="7"/>
    </row>
    <row r="48" spans="1:20" ht="105.6" customHeight="1">
      <c r="A48" s="3" t="s">
        <v>239</v>
      </c>
      <c r="B48" s="6" t="s">
        <v>240</v>
      </c>
      <c r="C48" s="4" t="s">
        <v>241</v>
      </c>
      <c r="D48" s="4" t="s">
        <v>242</v>
      </c>
      <c r="E48" s="50">
        <f>индикаторы!D36/индикаторы!D37</f>
        <v>2250.9597665847664</v>
      </c>
      <c r="F48" s="50">
        <f>индикаторы!E36/индикаторы!E37</f>
        <v>2180.7518404907973</v>
      </c>
      <c r="G48" s="50">
        <f>индикаторы!F36/индикаторы!F37</f>
        <v>2116.6279926335174</v>
      </c>
      <c r="H48" s="50">
        <f>индикаторы!G36/индикаторы!G37</f>
        <v>2054</v>
      </c>
      <c r="I48" s="50">
        <f>индикаторы!H36/индикаторы!H37</f>
        <v>1973.1316708229426</v>
      </c>
      <c r="J48" s="50">
        <f>индикаторы!I36/индикаторы!I37</f>
        <v>1913.9376558603492</v>
      </c>
      <c r="K48" s="50">
        <f>индикаторы!J36/индикаторы!J37</f>
        <v>1913.9376558603492</v>
      </c>
      <c r="L48" s="50">
        <f>индикаторы!K36/индикаторы!K37</f>
        <v>1913.9376558603492</v>
      </c>
      <c r="M48" s="50">
        <f>индикаторы!L36/индикаторы!L37</f>
        <v>1913.9376558603492</v>
      </c>
      <c r="N48" s="50">
        <f>индикаторы!M36/индикаторы!M37</f>
        <v>1913.9376558603492</v>
      </c>
      <c r="O48" s="50">
        <f>индикаторы!N36/индикаторы!N37</f>
        <v>1913.9376558603492</v>
      </c>
      <c r="P48" s="50">
        <v>1913.94</v>
      </c>
      <c r="Q48" s="50">
        <f>индикаторы!O36/индикаторы!O37</f>
        <v>1913.9376558603492</v>
      </c>
      <c r="R48" s="115"/>
      <c r="S48" s="114"/>
      <c r="T48" s="7"/>
    </row>
    <row r="49" spans="1:20" ht="111.6" customHeight="1">
      <c r="A49" s="12" t="s">
        <v>243</v>
      </c>
      <c r="B49" s="11" t="s">
        <v>244</v>
      </c>
      <c r="C49" s="4" t="s">
        <v>241</v>
      </c>
      <c r="D49" s="4" t="s">
        <v>245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75">
        <v>0</v>
      </c>
      <c r="R49" s="115"/>
      <c r="S49" s="114"/>
      <c r="T49" s="7"/>
    </row>
    <row r="50" spans="1:20" ht="109.2">
      <c r="A50" s="3" t="s">
        <v>246</v>
      </c>
      <c r="B50" s="11" t="s">
        <v>247</v>
      </c>
      <c r="C50" s="4" t="s">
        <v>241</v>
      </c>
      <c r="D50" s="39" t="s">
        <v>248</v>
      </c>
      <c r="E50" s="17">
        <v>0</v>
      </c>
      <c r="F50" s="49">
        <f t="shared" ref="F50:O50" si="6">F48-E48</f>
        <v>-70.207926093969036</v>
      </c>
      <c r="G50" s="49">
        <f t="shared" si="6"/>
        <v>-64.123847857279998</v>
      </c>
      <c r="H50" s="49">
        <f t="shared" si="6"/>
        <v>-62.627992633517351</v>
      </c>
      <c r="I50" s="49">
        <f t="shared" si="6"/>
        <v>-80.868329177057376</v>
      </c>
      <c r="J50" s="49">
        <f t="shared" si="6"/>
        <v>-59.194014962593428</v>
      </c>
      <c r="K50" s="49">
        <f t="shared" si="6"/>
        <v>0</v>
      </c>
      <c r="L50" s="49">
        <f t="shared" si="6"/>
        <v>0</v>
      </c>
      <c r="M50" s="49">
        <f t="shared" si="6"/>
        <v>0</v>
      </c>
      <c r="N50" s="49">
        <f t="shared" si="6"/>
        <v>0</v>
      </c>
      <c r="O50" s="49">
        <f t="shared" si="6"/>
        <v>0</v>
      </c>
      <c r="P50" s="49">
        <v>0</v>
      </c>
      <c r="Q50" s="49">
        <f>Q48-O48</f>
        <v>0</v>
      </c>
      <c r="R50" s="115"/>
      <c r="S50" s="114"/>
      <c r="T50" s="7"/>
    </row>
    <row r="51" spans="1:20" ht="103.95" customHeight="1">
      <c r="A51" s="12" t="s">
        <v>249</v>
      </c>
      <c r="B51" s="11" t="s">
        <v>250</v>
      </c>
      <c r="C51" s="4" t="s">
        <v>241</v>
      </c>
      <c r="D51" s="39" t="s">
        <v>251</v>
      </c>
      <c r="E51" s="36">
        <v>0</v>
      </c>
      <c r="F51" s="36">
        <f t="shared" ref="F51:O51" si="7">F49-E49</f>
        <v>0</v>
      </c>
      <c r="G51" s="36">
        <f t="shared" si="7"/>
        <v>0</v>
      </c>
      <c r="H51" s="36">
        <f t="shared" si="7"/>
        <v>0</v>
      </c>
      <c r="I51" s="36">
        <f t="shared" si="7"/>
        <v>0</v>
      </c>
      <c r="J51" s="76">
        <f t="shared" si="7"/>
        <v>0</v>
      </c>
      <c r="K51" s="76">
        <f t="shared" si="7"/>
        <v>0</v>
      </c>
      <c r="L51" s="76">
        <f t="shared" si="7"/>
        <v>0</v>
      </c>
      <c r="M51" s="76">
        <f t="shared" si="7"/>
        <v>0</v>
      </c>
      <c r="N51" s="76">
        <f t="shared" si="7"/>
        <v>0</v>
      </c>
      <c r="O51" s="76">
        <f t="shared" si="7"/>
        <v>0</v>
      </c>
      <c r="P51" s="76">
        <v>0</v>
      </c>
      <c r="Q51" s="76">
        <f>Q49-O49</f>
        <v>0</v>
      </c>
      <c r="R51" s="115"/>
      <c r="S51" s="114"/>
      <c r="T51" s="7"/>
    </row>
    <row r="52" spans="1:20" ht="210" customHeight="1">
      <c r="A52" s="12" t="s">
        <v>252</v>
      </c>
      <c r="B52" s="11" t="s">
        <v>253</v>
      </c>
      <c r="C52" s="12" t="s">
        <v>221</v>
      </c>
      <c r="D52" s="4" t="s">
        <v>254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75">
        <v>0</v>
      </c>
      <c r="R52" s="115"/>
      <c r="S52" s="114"/>
      <c r="T52" s="7"/>
    </row>
    <row r="53" spans="1:20" ht="216" customHeight="1">
      <c r="A53" s="3" t="s">
        <v>255</v>
      </c>
      <c r="B53" s="11" t="s">
        <v>256</v>
      </c>
      <c r="C53" s="12" t="s">
        <v>149</v>
      </c>
      <c r="D53" s="4" t="s">
        <v>257</v>
      </c>
      <c r="E53" s="51">
        <f>(индикаторы!D36/(индикаторы!D36+индикаторы!D38))*100%</f>
        <v>1</v>
      </c>
      <c r="F53" s="51">
        <f>(индикаторы!E36/(индикаторы!E36+индикаторы!E38))*100%</f>
        <v>1</v>
      </c>
      <c r="G53" s="51">
        <f>(индикаторы!F36/(индикаторы!F36+индикаторы!F38))*100%</f>
        <v>1</v>
      </c>
      <c r="H53" s="51">
        <f>(индикаторы!G36/(индикаторы!G36+индикаторы!G38))*100%</f>
        <v>1</v>
      </c>
      <c r="I53" s="51">
        <f>(индикаторы!H36/(индикаторы!H36+индикаторы!H38))*100%</f>
        <v>1</v>
      </c>
      <c r="J53" s="51">
        <f>(индикаторы!I36/(индикаторы!I36+индикаторы!I38))*100%</f>
        <v>1</v>
      </c>
      <c r="K53" s="51">
        <f>(индикаторы!J36/(индикаторы!J36+индикаторы!J38))*100%</f>
        <v>1</v>
      </c>
      <c r="L53" s="51">
        <f>(индикаторы!K36/(индикаторы!K36+индикаторы!K38))*100%</f>
        <v>1</v>
      </c>
      <c r="M53" s="51">
        <f>(индикаторы!L36/(индикаторы!L36+индикаторы!L38))*100%</f>
        <v>1</v>
      </c>
      <c r="N53" s="51">
        <f>(индикаторы!M36/(индикаторы!M36+индикаторы!M38))*100%</f>
        <v>1</v>
      </c>
      <c r="O53" s="51">
        <f>(индикаторы!N36/(индикаторы!N36+индикаторы!N38))*100%</f>
        <v>1</v>
      </c>
      <c r="P53" s="51">
        <v>1</v>
      </c>
      <c r="Q53" s="51">
        <f>(индикаторы!O36/(индикаторы!O36+индикаторы!O38))*100%</f>
        <v>1</v>
      </c>
      <c r="R53" s="115"/>
      <c r="S53" s="114"/>
      <c r="T53" s="7"/>
    </row>
    <row r="54" spans="1:20" ht="205.5" customHeight="1">
      <c r="A54" s="3" t="s">
        <v>258</v>
      </c>
      <c r="B54" s="6" t="s">
        <v>259</v>
      </c>
      <c r="C54" s="12" t="s">
        <v>149</v>
      </c>
      <c r="D54" s="4" t="s">
        <v>260</v>
      </c>
      <c r="E54" s="52">
        <f>(индикаторы!D28/(индикаторы!D28+индикаторы!D30))*100%</f>
        <v>7.4819131470222094E-2</v>
      </c>
      <c r="F54" s="52">
        <f>(индикаторы!E28/(индикаторы!E28+индикаторы!E30))*100%</f>
        <v>5.9093143330070451E-2</v>
      </c>
      <c r="G54" s="52">
        <f>(индикаторы!F28/(индикаторы!F28+индикаторы!F30))*100%</f>
        <v>0.52870329070752797</v>
      </c>
      <c r="H54" s="52">
        <f>(индикаторы!G28/(индикаторы!G28+индикаторы!G30))*100%</f>
        <v>1</v>
      </c>
      <c r="I54" s="52">
        <f>(индикаторы!H28/(индикаторы!H28+индикаторы!H30))*100%</f>
        <v>1</v>
      </c>
      <c r="J54" s="52">
        <f>(индикаторы!I28/(индикаторы!I28+индикаторы!I30))*100%</f>
        <v>1</v>
      </c>
      <c r="K54" s="52">
        <f>(индикаторы!J28/(индикаторы!J28+индикаторы!J30))*100%</f>
        <v>1</v>
      </c>
      <c r="L54" s="52">
        <f>(индикаторы!K28/(индикаторы!K28+индикаторы!K30))*100%</f>
        <v>1</v>
      </c>
      <c r="M54" s="52">
        <f>(индикаторы!L28/(индикаторы!L28+индикаторы!L30))*100%</f>
        <v>1</v>
      </c>
      <c r="N54" s="52">
        <f>(индикаторы!M28/(индикаторы!M28+индикаторы!M30))*100%</f>
        <v>1</v>
      </c>
      <c r="O54" s="52">
        <f>(индикаторы!N28/(индикаторы!N28+индикаторы!N30))*100%</f>
        <v>1</v>
      </c>
      <c r="P54" s="52">
        <v>1</v>
      </c>
      <c r="Q54" s="52">
        <f>(индикаторы!O28/(индикаторы!O28+индикаторы!O30))*100%</f>
        <v>1</v>
      </c>
      <c r="R54" s="115"/>
      <c r="S54" s="114"/>
      <c r="T54" s="7"/>
    </row>
    <row r="55" spans="1:20" ht="171.6">
      <c r="A55" s="3" t="s">
        <v>261</v>
      </c>
      <c r="B55" s="6" t="s">
        <v>262</v>
      </c>
      <c r="C55" s="12" t="s">
        <v>149</v>
      </c>
      <c r="D55" s="4" t="s">
        <v>263</v>
      </c>
      <c r="E55" s="26">
        <f>(индикаторы!D32/(индикаторы!D32+индикаторы!D34))*100%</f>
        <v>0.11994918499607227</v>
      </c>
      <c r="F55" s="26">
        <f>(индикаторы!E32/(индикаторы!E32+индикаторы!E34))*100%</f>
        <v>0.11391276289929894</v>
      </c>
      <c r="G55" s="26">
        <f>(индикаторы!F32/(индикаторы!F32+индикаторы!F34))*100%</f>
        <v>1</v>
      </c>
      <c r="H55" s="26">
        <f>(индикаторы!G32/(индикаторы!G32+индикаторы!G34))*100%</f>
        <v>1</v>
      </c>
      <c r="I55" s="26">
        <f>(индикаторы!H32/(индикаторы!H32+индикаторы!H34))*100%</f>
        <v>1</v>
      </c>
      <c r="J55" s="47">
        <f>(индикаторы!I32/(индикаторы!I32+индикаторы!I34))*100%</f>
        <v>1</v>
      </c>
      <c r="K55" s="47">
        <f>(индикаторы!J32/(индикаторы!J32+индикаторы!J34))*100%</f>
        <v>1</v>
      </c>
      <c r="L55" s="47">
        <f>(индикаторы!K32/(индикаторы!K32+индикаторы!K34))*100%</f>
        <v>1</v>
      </c>
      <c r="M55" s="47">
        <f>(индикаторы!L32/(индикаторы!L32+индикаторы!L34))*100%</f>
        <v>1</v>
      </c>
      <c r="N55" s="47">
        <f>(индикаторы!M32/(индикаторы!M32+индикаторы!M34))*100%</f>
        <v>1</v>
      </c>
      <c r="O55" s="47">
        <f>(индикаторы!N32/(индикаторы!N32+индикаторы!N34))*100%</f>
        <v>1</v>
      </c>
      <c r="P55" s="47">
        <v>1</v>
      </c>
      <c r="Q55" s="47">
        <f>(индикаторы!O32/(индикаторы!O32+индикаторы!O34))*100%</f>
        <v>1</v>
      </c>
      <c r="R55" s="96"/>
      <c r="S55" s="96"/>
      <c r="T55" s="7"/>
    </row>
    <row r="56" spans="1:20" ht="218.4">
      <c r="A56" s="3" t="s">
        <v>264</v>
      </c>
      <c r="B56" s="6" t="s">
        <v>265</v>
      </c>
      <c r="C56" s="12" t="s">
        <v>149</v>
      </c>
      <c r="D56" s="4" t="s">
        <v>266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77">
        <v>0</v>
      </c>
      <c r="K56" s="77">
        <v>0</v>
      </c>
      <c r="L56" s="77">
        <v>0</v>
      </c>
      <c r="M56" s="77">
        <v>0</v>
      </c>
      <c r="N56" s="77">
        <v>0</v>
      </c>
      <c r="O56" s="77">
        <v>0</v>
      </c>
      <c r="P56" s="77">
        <v>0</v>
      </c>
      <c r="Q56" s="77">
        <v>0</v>
      </c>
      <c r="R56" s="96"/>
      <c r="S56" s="96"/>
      <c r="T56" s="7"/>
    </row>
    <row r="57" spans="1:20" ht="71.400000000000006" customHeight="1">
      <c r="A57" s="12" t="s">
        <v>267</v>
      </c>
      <c r="B57" s="6" t="s">
        <v>268</v>
      </c>
      <c r="C57" s="12"/>
      <c r="D57" s="4"/>
      <c r="E57" s="9"/>
      <c r="F57" s="9"/>
      <c r="G57" s="9"/>
      <c r="H57" s="9"/>
      <c r="I57" s="9"/>
      <c r="J57" s="78"/>
      <c r="K57" s="78"/>
      <c r="L57" s="78"/>
      <c r="M57" s="78"/>
      <c r="N57" s="78"/>
      <c r="O57" s="79"/>
      <c r="P57" s="79"/>
      <c r="Q57" s="79"/>
      <c r="R57" s="96"/>
      <c r="S57" s="96"/>
      <c r="T57" s="7"/>
    </row>
    <row r="58" spans="1:20" ht="31.5" customHeight="1">
      <c r="A58" s="3" t="s">
        <v>269</v>
      </c>
      <c r="B58" s="27" t="s">
        <v>270</v>
      </c>
      <c r="C58" s="12" t="s">
        <v>149</v>
      </c>
      <c r="D58" s="4" t="s">
        <v>271</v>
      </c>
      <c r="E58" s="52">
        <f>индикаторы!D43/индикаторы!D42*100%</f>
        <v>8.4650000000000003E-2</v>
      </c>
      <c r="F58" s="52">
        <f>индикаторы!E43/индикаторы!E42*100%</f>
        <v>9.0101694915254243E-2</v>
      </c>
      <c r="G58" s="52">
        <f>индикаторы!F43/индикаторы!F42*100%</f>
        <v>8.6534883720930239E-2</v>
      </c>
      <c r="H58" s="14">
        <f>индикаторы!G43/индикаторы!G42*100%</f>
        <v>7.9741496598639452E-2</v>
      </c>
      <c r="I58" s="14">
        <f>индикаторы!H43/индикаторы!H42*100%</f>
        <v>7.3448101265822782E-2</v>
      </c>
      <c r="J58" s="52">
        <f>индикаторы!I43/индикаторы!I42*100%</f>
        <v>7.1804375000000004E-2</v>
      </c>
      <c r="K58" s="52">
        <f>индикаторы!J43/индикаторы!J42*100%</f>
        <v>7.0208641975308642E-2</v>
      </c>
      <c r="L58" s="52">
        <f>индикаторы!K43/индикаторы!K42*100%</f>
        <v>6.9080368098159511E-2</v>
      </c>
      <c r="M58" s="52">
        <f>индикаторы!L43/индикаторы!L42*100%</f>
        <v>6.7972560975609761E-2</v>
      </c>
      <c r="N58" s="52">
        <f>индикаторы!M43/индикаторы!M42*100%</f>
        <v>6.6884848484848491E-2</v>
      </c>
      <c r="O58" s="52">
        <f>индикаторы!N43/индикаторы!N42*100%</f>
        <v>6.5817469879518073E-2</v>
      </c>
      <c r="P58" s="52">
        <v>6.4000000000000001E-2</v>
      </c>
      <c r="Q58" s="52">
        <f>индикаторы!O43/индикаторы!O42*100%</f>
        <v>6.3625882352941171E-2</v>
      </c>
      <c r="R58" s="96"/>
      <c r="S58" s="96"/>
      <c r="T58" s="7"/>
    </row>
    <row r="59" spans="1:20" ht="114.75" customHeight="1">
      <c r="A59" s="12" t="s">
        <v>272</v>
      </c>
      <c r="B59" s="27" t="s">
        <v>273</v>
      </c>
      <c r="C59" s="12" t="s">
        <v>149</v>
      </c>
      <c r="D59" s="4" t="s">
        <v>274</v>
      </c>
      <c r="E59" s="52">
        <f>индикаторы!D43/индикаторы!D42</f>
        <v>8.4650000000000003E-2</v>
      </c>
      <c r="F59" s="52">
        <f>(индикаторы!E43/индикаторы!$D42)</f>
        <v>0.10632</v>
      </c>
      <c r="G59" s="52">
        <f>(индикаторы!F43/индикаторы!$D42)</f>
        <v>0.11162999999999999</v>
      </c>
      <c r="H59" s="52">
        <f>(индикаторы!G43/индикаторы!$D42)</f>
        <v>0.11722</v>
      </c>
      <c r="I59" s="52">
        <f>(индикаторы!H43/индикаторы!$D42)</f>
        <v>0.116048</v>
      </c>
      <c r="J59" s="52">
        <f>(индикаторы!I43/индикаторы!$D42)</f>
        <v>0.114887</v>
      </c>
      <c r="K59" s="52">
        <f>(индикаторы!J43/индикаторы!$D42)</f>
        <v>0.11373800000000001</v>
      </c>
      <c r="L59" s="52">
        <f>(индикаторы!K43/индикаторы!$D42)</f>
        <v>0.11260100000000001</v>
      </c>
      <c r="M59" s="52">
        <f>(индикаторы!L43/индикаторы!$D42)</f>
        <v>0.111475</v>
      </c>
      <c r="N59" s="52">
        <f>(индикаторы!M43/индикаторы!$D42)</f>
        <v>0.11036</v>
      </c>
      <c r="O59" s="52">
        <f>(индикаторы!N43/индикаторы!$D42)</f>
        <v>0.10925700000000001</v>
      </c>
      <c r="P59" s="52">
        <v>0.108</v>
      </c>
      <c r="Q59" s="52">
        <f>(индикаторы!O43/индикаторы!$D42)</f>
        <v>0.108164</v>
      </c>
      <c r="R59" s="115" t="s">
        <v>275</v>
      </c>
      <c r="S59" s="114"/>
      <c r="T59" s="7"/>
    </row>
    <row r="60" spans="1:20" ht="78.599999999999994" customHeight="1">
      <c r="A60" s="12" t="s">
        <v>276</v>
      </c>
      <c r="B60" s="6" t="s">
        <v>277</v>
      </c>
      <c r="C60" s="12"/>
      <c r="D60" s="4"/>
      <c r="E60" s="9"/>
      <c r="F60" s="9"/>
      <c r="G60" s="9"/>
      <c r="H60" s="9"/>
      <c r="I60" s="9"/>
      <c r="J60" s="78"/>
      <c r="K60" s="78"/>
      <c r="L60" s="78"/>
      <c r="M60" s="78"/>
      <c r="N60" s="78"/>
      <c r="O60" s="79"/>
      <c r="P60" s="79"/>
      <c r="Q60" s="79"/>
      <c r="R60" s="115"/>
      <c r="S60" s="114"/>
      <c r="T60" s="7"/>
    </row>
    <row r="61" spans="1:20" ht="42" customHeight="1">
      <c r="A61" s="12" t="s">
        <v>278</v>
      </c>
      <c r="B61" s="27" t="s">
        <v>270</v>
      </c>
      <c r="C61" s="5" t="s">
        <v>486</v>
      </c>
      <c r="D61" s="4" t="s">
        <v>279</v>
      </c>
      <c r="E61" s="15">
        <v>0</v>
      </c>
      <c r="F61" s="15">
        <f>индикаторы!E43-индикаторы!D43</f>
        <v>21670</v>
      </c>
      <c r="G61" s="15">
        <f>индикаторы!F43-индикаторы!E43</f>
        <v>5310</v>
      </c>
      <c r="H61" s="15">
        <f>индикаторы!G43-индикаторы!F43</f>
        <v>5590</v>
      </c>
      <c r="I61" s="50">
        <f>индикаторы!H43-индикаторы!G43</f>
        <v>-1172</v>
      </c>
      <c r="J61" s="50">
        <f>индикаторы!I43-индикаторы!H43</f>
        <v>-1161</v>
      </c>
      <c r="K61" s="50">
        <f>индикаторы!J43-индикаторы!I43</f>
        <v>-1149</v>
      </c>
      <c r="L61" s="50">
        <f>индикаторы!K43-индикаторы!J43</f>
        <v>-1137</v>
      </c>
      <c r="M61" s="50">
        <f>индикаторы!L43-индикаторы!K43</f>
        <v>-1126</v>
      </c>
      <c r="N61" s="50">
        <f>индикаторы!M43-индикаторы!L43</f>
        <v>-1115</v>
      </c>
      <c r="O61" s="50">
        <f>индикаторы!N43-индикаторы!M43</f>
        <v>-1103</v>
      </c>
      <c r="P61" s="50">
        <v>-1093</v>
      </c>
      <c r="Q61" s="50">
        <f>индикаторы!O43-индикаторы!N43</f>
        <v>-1093</v>
      </c>
      <c r="R61" s="115" t="s">
        <v>280</v>
      </c>
      <c r="S61" s="114"/>
      <c r="T61" s="7"/>
    </row>
    <row r="62" spans="1:20" ht="30.9" customHeight="1">
      <c r="A62" s="12" t="s">
        <v>281</v>
      </c>
      <c r="B62" s="27" t="s">
        <v>273</v>
      </c>
      <c r="C62" s="5" t="s">
        <v>486</v>
      </c>
      <c r="D62" s="4" t="s">
        <v>282</v>
      </c>
      <c r="E62" s="15">
        <v>0</v>
      </c>
      <c r="F62" s="15">
        <f>индикаторы!E43-индикаторы!D43</f>
        <v>21670</v>
      </c>
      <c r="G62" s="15">
        <f>индикаторы!F43-индикаторы!D43</f>
        <v>26980</v>
      </c>
      <c r="H62" s="15">
        <f>индикаторы!G43-индикаторы!D43</f>
        <v>32570</v>
      </c>
      <c r="I62" s="50">
        <f>индикаторы!H43-индикаторы!D43</f>
        <v>31398</v>
      </c>
      <c r="J62" s="50">
        <f>индикаторы!I43-индикаторы!D43</f>
        <v>30237</v>
      </c>
      <c r="K62" s="50">
        <f>индикаторы!J43-индикаторы!D43</f>
        <v>29088</v>
      </c>
      <c r="L62" s="50">
        <f>индикаторы!K43-индикаторы!D43</f>
        <v>27951</v>
      </c>
      <c r="M62" s="50">
        <f>индикаторы!L43-индикаторы!D43</f>
        <v>26825</v>
      </c>
      <c r="N62" s="50">
        <f>индикаторы!M43-индикаторы!D43</f>
        <v>25710</v>
      </c>
      <c r="O62" s="50">
        <f>индикаторы!N43-индикаторы!D43</f>
        <v>24607</v>
      </c>
      <c r="P62" s="50">
        <v>23514</v>
      </c>
      <c r="Q62" s="50">
        <f>индикаторы!O43-индикаторы!D43</f>
        <v>23514</v>
      </c>
      <c r="R62" s="115"/>
      <c r="S62" s="114"/>
      <c r="T62" s="7"/>
    </row>
    <row r="63" spans="1:20" ht="84.6" customHeight="1">
      <c r="A63" s="12" t="s">
        <v>283</v>
      </c>
      <c r="B63" s="6" t="s">
        <v>284</v>
      </c>
      <c r="C63" s="12" t="s">
        <v>149</v>
      </c>
      <c r="D63" s="4" t="s">
        <v>285</v>
      </c>
      <c r="E63" s="26">
        <f>индикаторы!D44/индикаторы!D42*100%</f>
        <v>0</v>
      </c>
      <c r="F63" s="26">
        <f>индикаторы!E44/индикаторы!E42*100%</f>
        <v>0</v>
      </c>
      <c r="G63" s="26">
        <f>индикаторы!F44/индикаторы!F42*100%</f>
        <v>0</v>
      </c>
      <c r="H63" s="26">
        <f>индикаторы!G44/индикаторы!G42*100%</f>
        <v>0</v>
      </c>
      <c r="I63" s="26">
        <f>индикаторы!H44/индикаторы!H42*100%</f>
        <v>0</v>
      </c>
      <c r="J63" s="47">
        <f>индикаторы!I44/индикаторы!I42*100%</f>
        <v>0</v>
      </c>
      <c r="K63" s="47">
        <f>индикаторы!J44/индикаторы!J42*100%</f>
        <v>0</v>
      </c>
      <c r="L63" s="47">
        <f>индикаторы!K44/индикаторы!K42*100%</f>
        <v>0</v>
      </c>
      <c r="M63" s="47">
        <f>индикаторы!L44/индикаторы!L42*100%</f>
        <v>0</v>
      </c>
      <c r="N63" s="47">
        <f>индикаторы!M44/индикаторы!M42*100%</f>
        <v>0</v>
      </c>
      <c r="O63" s="47">
        <f>индикаторы!N44/индикаторы!N42*100%</f>
        <v>0</v>
      </c>
      <c r="P63" s="47">
        <v>0</v>
      </c>
      <c r="Q63" s="47">
        <f>индикаторы!O44/индикаторы!O42*100%</f>
        <v>0</v>
      </c>
      <c r="R63" s="115"/>
      <c r="S63" s="114"/>
      <c r="T63" s="7"/>
    </row>
    <row r="64" spans="1:20" ht="92.25" customHeight="1">
      <c r="A64" s="12" t="s">
        <v>286</v>
      </c>
      <c r="B64" s="6" t="s">
        <v>287</v>
      </c>
      <c r="C64" s="5" t="s">
        <v>486</v>
      </c>
      <c r="D64" s="4" t="s">
        <v>288</v>
      </c>
      <c r="E64" s="34">
        <v>0</v>
      </c>
      <c r="F64" s="34">
        <f>индикаторы!E44-индикаторы!D44</f>
        <v>0</v>
      </c>
      <c r="G64" s="34">
        <f>индикаторы!F44-индикаторы!E44</f>
        <v>0</v>
      </c>
      <c r="H64" s="34">
        <f>индикаторы!G44-индикаторы!F44</f>
        <v>0</v>
      </c>
      <c r="I64" s="34">
        <f>индикаторы!H44-индикаторы!G44</f>
        <v>0</v>
      </c>
      <c r="J64" s="55">
        <f>индикаторы!I44-индикаторы!H44</f>
        <v>0</v>
      </c>
      <c r="K64" s="55">
        <f>индикаторы!J44-индикаторы!I44</f>
        <v>0</v>
      </c>
      <c r="L64" s="55">
        <f>индикаторы!K44-индикаторы!J44</f>
        <v>0</v>
      </c>
      <c r="M64" s="55">
        <f>индикаторы!L44-индикаторы!K44</f>
        <v>0</v>
      </c>
      <c r="N64" s="55">
        <f>индикаторы!M44-индикаторы!L44</f>
        <v>0</v>
      </c>
      <c r="O64" s="55">
        <f>индикаторы!N44-индикаторы!M44</f>
        <v>0</v>
      </c>
      <c r="P64" s="55">
        <v>0</v>
      </c>
      <c r="Q64" s="55">
        <f>индикаторы!O44-индикаторы!N44</f>
        <v>0</v>
      </c>
      <c r="R64" s="115" t="s">
        <v>280</v>
      </c>
      <c r="S64" s="114"/>
      <c r="T64" s="7"/>
    </row>
    <row r="65" spans="1:20" ht="121.2" customHeight="1">
      <c r="A65" s="3" t="s">
        <v>289</v>
      </c>
      <c r="B65" s="6" t="s">
        <v>290</v>
      </c>
      <c r="C65" s="12" t="s">
        <v>149</v>
      </c>
      <c r="D65" s="4" t="s">
        <v>291</v>
      </c>
      <c r="E65" s="47">
        <f>индикаторы!D46/индикаторы!D45*100%</f>
        <v>0</v>
      </c>
      <c r="F65" s="47">
        <f>индикаторы!E46/индикаторы!E45*100%</f>
        <v>0</v>
      </c>
      <c r="G65" s="47">
        <f>индикаторы!F46/индикаторы!F45*100%</f>
        <v>0</v>
      </c>
      <c r="H65" s="47">
        <f>индикаторы!G46/индикаторы!G45*100%</f>
        <v>0.63934426229508201</v>
      </c>
      <c r="I65" s="47">
        <f>индикаторы!H46/индикаторы!H45*100%</f>
        <v>1</v>
      </c>
      <c r="J65" s="47">
        <f>индикаторы!I46/индикаторы!I45*100%</f>
        <v>1</v>
      </c>
      <c r="K65" s="47">
        <f>индикаторы!J46/индикаторы!J45*100%</f>
        <v>1</v>
      </c>
      <c r="L65" s="47">
        <f>индикаторы!K46/индикаторы!K45*100%</f>
        <v>1</v>
      </c>
      <c r="M65" s="47">
        <f>индикаторы!L46/индикаторы!L45*100%</f>
        <v>1</v>
      </c>
      <c r="N65" s="47">
        <f>индикаторы!M46/индикаторы!M45*100%</f>
        <v>1</v>
      </c>
      <c r="O65" s="47">
        <f>индикаторы!N46/индикаторы!N45*100%</f>
        <v>1</v>
      </c>
      <c r="P65" s="47">
        <v>1</v>
      </c>
      <c r="Q65" s="47">
        <f>индикаторы!O46/индикаторы!O45*100%</f>
        <v>1</v>
      </c>
      <c r="R65" s="115"/>
      <c r="S65" s="114"/>
      <c r="T65" s="7"/>
    </row>
    <row r="66" spans="1:20" ht="81" customHeight="1">
      <c r="A66" s="3" t="s">
        <v>292</v>
      </c>
      <c r="B66" s="6" t="s">
        <v>488</v>
      </c>
      <c r="C66" s="12" t="s">
        <v>103</v>
      </c>
      <c r="D66" s="4" t="s">
        <v>47</v>
      </c>
      <c r="E66" s="15">
        <f>индикаторы!D47</f>
        <v>0</v>
      </c>
      <c r="F66" s="15">
        <f>индикаторы!E47</f>
        <v>0</v>
      </c>
      <c r="G66" s="15">
        <f>индикаторы!F47</f>
        <v>0</v>
      </c>
      <c r="H66" s="15">
        <f>индикаторы!G47</f>
        <v>0</v>
      </c>
      <c r="I66" s="15">
        <f>индикаторы!H47</f>
        <v>0</v>
      </c>
      <c r="J66" s="50">
        <f>индикаторы!I47</f>
        <v>36</v>
      </c>
      <c r="K66" s="50">
        <f>индикаторы!J47</f>
        <v>36</v>
      </c>
      <c r="L66" s="50">
        <f>индикаторы!K47</f>
        <v>36</v>
      </c>
      <c r="M66" s="50">
        <f>индикаторы!L47</f>
        <v>36</v>
      </c>
      <c r="N66" s="50">
        <f>индикаторы!M47</f>
        <v>36</v>
      </c>
      <c r="O66" s="50">
        <f>индикаторы!N47</f>
        <v>36</v>
      </c>
      <c r="P66" s="50">
        <v>36</v>
      </c>
      <c r="Q66" s="50">
        <f>индикаторы!O47</f>
        <v>36</v>
      </c>
      <c r="R66" s="115"/>
      <c r="S66" s="114"/>
      <c r="T66" s="7"/>
    </row>
    <row r="67" spans="1:20" ht="85.2" customHeight="1">
      <c r="A67" s="3" t="s">
        <v>293</v>
      </c>
      <c r="B67" s="6" t="s">
        <v>294</v>
      </c>
      <c r="C67" s="12" t="s">
        <v>149</v>
      </c>
      <c r="D67" s="4" t="s">
        <v>295</v>
      </c>
      <c r="E67" s="53">
        <f>индикаторы!D49/индикаторы!D48</f>
        <v>0</v>
      </c>
      <c r="F67" s="53">
        <f>индикаторы!E49/индикаторы!E48</f>
        <v>0</v>
      </c>
      <c r="G67" s="53">
        <f>индикаторы!F49/индикаторы!F48</f>
        <v>0</v>
      </c>
      <c r="H67" s="53">
        <f>индикаторы!G49/индикаторы!G48</f>
        <v>0</v>
      </c>
      <c r="I67" s="53">
        <f>индикаторы!H49/индикаторы!H48</f>
        <v>0</v>
      </c>
      <c r="J67" s="80">
        <f>индикаторы!I49/индикаторы!I48</f>
        <v>1</v>
      </c>
      <c r="K67" s="80">
        <f>индикаторы!J49/индикаторы!J48</f>
        <v>1</v>
      </c>
      <c r="L67" s="80">
        <f>индикаторы!K49/индикаторы!K48</f>
        <v>1</v>
      </c>
      <c r="M67" s="80">
        <f>индикаторы!L49/индикаторы!L48</f>
        <v>1</v>
      </c>
      <c r="N67" s="80">
        <f>индикаторы!M49/индикаторы!M48</f>
        <v>1</v>
      </c>
      <c r="O67" s="80">
        <f>индикаторы!N49/индикаторы!N48</f>
        <v>1</v>
      </c>
      <c r="P67" s="80">
        <v>1</v>
      </c>
      <c r="Q67" s="80">
        <f>индикаторы!O49/индикаторы!O48</f>
        <v>1</v>
      </c>
      <c r="R67" s="115"/>
      <c r="S67" s="114"/>
      <c r="T67" s="7"/>
    </row>
    <row r="68" spans="1:20" ht="179.25" customHeight="1">
      <c r="A68" s="3" t="s">
        <v>296</v>
      </c>
      <c r="B68" s="6" t="s">
        <v>297</v>
      </c>
      <c r="C68" s="12" t="s">
        <v>149</v>
      </c>
      <c r="D68" s="4" t="s">
        <v>298</v>
      </c>
      <c r="E68" s="14">
        <f>(индикаторы!D51/индикаторы!D50)</f>
        <v>0</v>
      </c>
      <c r="F68" s="14">
        <f>(индикаторы!E51/индикаторы!E50)</f>
        <v>9.9536603163047129E-3</v>
      </c>
      <c r="G68" s="14">
        <f>(индикаторы!F51/индикаторы!F50)</f>
        <v>2.3376036036036038E-2</v>
      </c>
      <c r="H68" s="14">
        <f>(индикаторы!G51/индикаторы!G50)</f>
        <v>2.4E-2</v>
      </c>
      <c r="I68" s="14">
        <f>(индикаторы!H51/индикаторы!H50)</f>
        <v>2.500067862862727E-2</v>
      </c>
      <c r="J68" s="52">
        <f>(индикаторы!I51/индикаторы!I50)</f>
        <v>2.5999423377354822E-2</v>
      </c>
      <c r="K68" s="52">
        <f>(индикаторы!J51/индикаторы!J50)</f>
        <v>2.6999939317181264E-2</v>
      </c>
      <c r="L68" s="52">
        <f>(индикаторы!K51/индикаторы!K50)</f>
        <v>2.799969997054589E-2</v>
      </c>
      <c r="M68" s="52">
        <f>(индикаторы!L51/индикаторы!L50)</f>
        <v>2.9000189848293955E-2</v>
      </c>
      <c r="N68" s="52">
        <f>(индикаторы!M51/индикаторы!M50)</f>
        <v>2.9999592949892132E-2</v>
      </c>
      <c r="O68" s="52">
        <f>(индикаторы!N51/индикаторы!N50)</f>
        <v>3.1000345608847586E-2</v>
      </c>
      <c r="P68" s="52">
        <v>3.2000000000000001E-2</v>
      </c>
      <c r="Q68" s="52">
        <f>(индикаторы!O51/индикаторы!O50)</f>
        <v>3.2000313004012536E-2</v>
      </c>
      <c r="R68" s="115"/>
      <c r="S68" s="114"/>
      <c r="T68" s="7"/>
    </row>
    <row r="69" spans="1:20" ht="106.95" customHeight="1">
      <c r="A69" s="3" t="s">
        <v>299</v>
      </c>
      <c r="B69" s="6" t="s">
        <v>300</v>
      </c>
      <c r="C69" s="5" t="s">
        <v>301</v>
      </c>
      <c r="D69" s="4" t="s">
        <v>302</v>
      </c>
      <c r="E69" s="15">
        <f>индикаторы!D52/индикаторы!D53</f>
        <v>20.618181818181817</v>
      </c>
      <c r="F69" s="15">
        <f>индикаторы!E52/индикаторы!E53</f>
        <v>19.922242314647377</v>
      </c>
      <c r="G69" s="15">
        <f>индикаторы!F52/индикаторы!F53</f>
        <v>22.911392405063292</v>
      </c>
      <c r="H69" s="15">
        <f>индикаторы!G52/индикаторы!G53</f>
        <v>22.049861495844876</v>
      </c>
      <c r="I69" s="15">
        <f>индикаторы!H52/индикаторы!H53</f>
        <v>21.866295264623954</v>
      </c>
      <c r="J69" s="50">
        <f>индикаторы!I52/индикаторы!I53</f>
        <v>21.610027855153202</v>
      </c>
      <c r="K69" s="50">
        <f>индикаторы!J52/индикаторы!J53</f>
        <v>21.389972144846798</v>
      </c>
      <c r="L69" s="50">
        <f>индикаторы!K52/индикаторы!K53</f>
        <v>21.181058495821727</v>
      </c>
      <c r="M69" s="50">
        <f>индикаторы!L52/индикаторы!L53</f>
        <v>20.961002785515319</v>
      </c>
      <c r="N69" s="50">
        <f>индикаторы!M52/индикаторы!M53</f>
        <v>20.749303621169915</v>
      </c>
      <c r="O69" s="50">
        <f>индикаторы!N52/индикаторы!N53</f>
        <v>20.548746518105851</v>
      </c>
      <c r="P69" s="50">
        <v>20.34</v>
      </c>
      <c r="Q69" s="50">
        <f>индикаторы!O52/индикаторы!O53</f>
        <v>20.33983286908078</v>
      </c>
      <c r="R69" s="115"/>
      <c r="S69" s="114"/>
      <c r="T69" s="7"/>
    </row>
    <row r="70" spans="1:20" ht="15.75" customHeight="1">
      <c r="A70" s="108" t="s">
        <v>303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10"/>
    </row>
    <row r="71" spans="1:20" ht="192" customHeight="1">
      <c r="A71" s="3" t="s">
        <v>304</v>
      </c>
      <c r="B71" s="6" t="s">
        <v>305</v>
      </c>
      <c r="C71" s="3" t="s">
        <v>149</v>
      </c>
      <c r="D71" s="4" t="s">
        <v>306</v>
      </c>
      <c r="E71" s="26">
        <f>индикаторы!D55/индикаторы!D54</f>
        <v>0.96999997179532738</v>
      </c>
      <c r="F71" s="26">
        <f>индикаторы!E55/индикаторы!E54</f>
        <v>0.97999994029944304</v>
      </c>
      <c r="G71" s="26">
        <f>индикаторы!F55/индикаторы!F54</f>
        <v>0.98999996034828086</v>
      </c>
      <c r="H71" s="26">
        <f>индикаторы!G55/индикаторы!G54</f>
        <v>1</v>
      </c>
      <c r="I71" s="26">
        <f>индикаторы!H55/индикаторы!H54</f>
        <v>1</v>
      </c>
      <c r="J71" s="47">
        <f>индикаторы!I55/индикаторы!I54</f>
        <v>1</v>
      </c>
      <c r="K71" s="47">
        <f>индикаторы!J55/индикаторы!J54</f>
        <v>1</v>
      </c>
      <c r="L71" s="47">
        <f>индикаторы!K55/индикаторы!K54</f>
        <v>1</v>
      </c>
      <c r="M71" s="47">
        <f>индикаторы!L55/индикаторы!L54</f>
        <v>1</v>
      </c>
      <c r="N71" s="47">
        <f>индикаторы!M55/индикаторы!M54</f>
        <v>1</v>
      </c>
      <c r="O71" s="47">
        <f>индикаторы!N55/индикаторы!N54</f>
        <v>1</v>
      </c>
      <c r="P71" s="47">
        <v>1</v>
      </c>
      <c r="Q71" s="47">
        <f>индикаторы!O55/индикаторы!O54</f>
        <v>1</v>
      </c>
      <c r="R71" s="115"/>
      <c r="S71" s="114"/>
      <c r="T71" s="7"/>
    </row>
    <row r="72" spans="1:20" ht="171.6">
      <c r="A72" s="3" t="s">
        <v>307</v>
      </c>
      <c r="B72" s="6" t="s">
        <v>308</v>
      </c>
      <c r="C72" s="3" t="s">
        <v>149</v>
      </c>
      <c r="D72" s="4" t="s">
        <v>309</v>
      </c>
      <c r="E72" s="26">
        <f>индикаторы!D57/индикаторы!D56</f>
        <v>0</v>
      </c>
      <c r="F72" s="26">
        <f>индикаторы!E57/индикаторы!E56</f>
        <v>0</v>
      </c>
      <c r="G72" s="26">
        <f>индикаторы!F57/индикаторы!F56</f>
        <v>0.49974934615248845</v>
      </c>
      <c r="H72" s="26">
        <f>индикаторы!G57/индикаторы!G56</f>
        <v>1</v>
      </c>
      <c r="I72" s="26">
        <f>индикаторы!H57/индикаторы!H56</f>
        <v>1</v>
      </c>
      <c r="J72" s="47">
        <f>индикаторы!I57/индикаторы!I56</f>
        <v>1.0028129803898955</v>
      </c>
      <c r="K72" s="47">
        <f>индикаторы!J57/индикаторы!J56</f>
        <v>1.0028129803898955</v>
      </c>
      <c r="L72" s="47">
        <f>индикаторы!K57/индикаторы!K56</f>
        <v>1.0028129803898955</v>
      </c>
      <c r="M72" s="47">
        <f>индикаторы!L57/индикаторы!L56</f>
        <v>1.0028129803898955</v>
      </c>
      <c r="N72" s="47">
        <f>индикаторы!M57/индикаторы!M56</f>
        <v>1.0028129803898955</v>
      </c>
      <c r="O72" s="47">
        <f>индикаторы!N57/индикаторы!N56</f>
        <v>1.0028129803898955</v>
      </c>
      <c r="P72" s="47">
        <v>1</v>
      </c>
      <c r="Q72" s="47">
        <f>индикаторы!O57/индикаторы!O56</f>
        <v>1.0028129803898955</v>
      </c>
      <c r="R72" s="115"/>
      <c r="S72" s="114"/>
      <c r="T72" s="7"/>
    </row>
    <row r="73" spans="1:20" ht="154.94999999999999" customHeight="1">
      <c r="A73" s="3" t="s">
        <v>310</v>
      </c>
      <c r="B73" s="6" t="s">
        <v>311</v>
      </c>
      <c r="C73" s="3" t="s">
        <v>149</v>
      </c>
      <c r="D73" s="4" t="s">
        <v>312</v>
      </c>
      <c r="E73" s="26">
        <f>индикаторы!D58/индикаторы!D56</f>
        <v>1</v>
      </c>
      <c r="F73" s="26">
        <f>индикаторы!E58/индикаторы!E56</f>
        <v>1</v>
      </c>
      <c r="G73" s="26">
        <f>индикаторы!F58/индикаторы!F56</f>
        <v>1</v>
      </c>
      <c r="H73" s="26">
        <f>индикаторы!G58/индикаторы!G56</f>
        <v>1</v>
      </c>
      <c r="I73" s="26">
        <f>индикаторы!H58/индикаторы!H56</f>
        <v>1</v>
      </c>
      <c r="J73" s="47">
        <f>индикаторы!I58/индикаторы!I56</f>
        <v>1.0028129803898955</v>
      </c>
      <c r="K73" s="47">
        <f>индикаторы!J58/индикаторы!J56</f>
        <v>1.0028129803898955</v>
      </c>
      <c r="L73" s="47">
        <f>индикаторы!K58/индикаторы!K56</f>
        <v>1.0028129803898955</v>
      </c>
      <c r="M73" s="47">
        <f>индикаторы!L58/индикаторы!L56</f>
        <v>1.0028129803898955</v>
      </c>
      <c r="N73" s="47">
        <f>индикаторы!M58/индикаторы!M56</f>
        <v>1.0028129803898955</v>
      </c>
      <c r="O73" s="47">
        <f>индикаторы!N58/индикаторы!N56</f>
        <v>1.0028129803898955</v>
      </c>
      <c r="P73" s="47">
        <v>1</v>
      </c>
      <c r="Q73" s="47">
        <f>индикаторы!O58/индикаторы!O56</f>
        <v>1.0028129803898955</v>
      </c>
      <c r="R73" s="115"/>
      <c r="S73" s="114"/>
      <c r="T73" s="7"/>
    </row>
    <row r="74" spans="1:20" ht="159" customHeight="1">
      <c r="A74" s="3" t="s">
        <v>313</v>
      </c>
      <c r="B74" s="6" t="s">
        <v>314</v>
      </c>
      <c r="C74" s="3" t="s">
        <v>149</v>
      </c>
      <c r="D74" s="4" t="s">
        <v>315</v>
      </c>
      <c r="E74" s="26">
        <f>индикаторы!D60/индикаторы!D59</f>
        <v>0</v>
      </c>
      <c r="F74" s="26">
        <f>индикаторы!E60/индикаторы!E59</f>
        <v>0</v>
      </c>
      <c r="G74" s="26">
        <f>индикаторы!F60/индикаторы!F59</f>
        <v>0</v>
      </c>
      <c r="H74" s="26">
        <f>индикаторы!G60/индикаторы!G59</f>
        <v>1</v>
      </c>
      <c r="I74" s="26">
        <f>индикаторы!H60/индикаторы!H59</f>
        <v>1</v>
      </c>
      <c r="J74" s="47">
        <f>индикаторы!I60/индикаторы!I59</f>
        <v>1</v>
      </c>
      <c r="K74" s="47">
        <f>индикаторы!J60/индикаторы!J59</f>
        <v>1</v>
      </c>
      <c r="L74" s="47">
        <f>индикаторы!K60/индикаторы!K59</f>
        <v>1</v>
      </c>
      <c r="M74" s="47">
        <f>индикаторы!L60/индикаторы!L59</f>
        <v>1</v>
      </c>
      <c r="N74" s="47">
        <f>индикаторы!M60/индикаторы!M59</f>
        <v>1</v>
      </c>
      <c r="O74" s="47">
        <f>индикаторы!N60/индикаторы!N59</f>
        <v>1</v>
      </c>
      <c r="P74" s="47">
        <v>1</v>
      </c>
      <c r="Q74" s="47">
        <f>индикаторы!O60/индикаторы!O59</f>
        <v>1</v>
      </c>
      <c r="R74" s="115"/>
      <c r="S74" s="114"/>
      <c r="T74" s="7"/>
    </row>
    <row r="75" spans="1:20" ht="168.75" customHeight="1">
      <c r="A75" s="3" t="s">
        <v>316</v>
      </c>
      <c r="B75" s="6" t="s">
        <v>317</v>
      </c>
      <c r="C75" s="3" t="s">
        <v>149</v>
      </c>
      <c r="D75" s="4" t="s">
        <v>318</v>
      </c>
      <c r="E75" s="26">
        <f>индикаторы!D62/индикаторы!D61</f>
        <v>0</v>
      </c>
      <c r="F75" s="26">
        <f>индикаторы!E62/индикаторы!E61</f>
        <v>0</v>
      </c>
      <c r="G75" s="26">
        <f>индикаторы!F62/индикаторы!F61</f>
        <v>0</v>
      </c>
      <c r="H75" s="26">
        <f>индикаторы!G62/индикаторы!G61</f>
        <v>1</v>
      </c>
      <c r="I75" s="26">
        <f>индикаторы!H62/индикаторы!H61</f>
        <v>1</v>
      </c>
      <c r="J75" s="47">
        <f>индикаторы!I62/индикаторы!I61</f>
        <v>1</v>
      </c>
      <c r="K75" s="47">
        <f>индикаторы!J62/индикаторы!J61</f>
        <v>1</v>
      </c>
      <c r="L75" s="47">
        <f>индикаторы!K62/индикаторы!K61</f>
        <v>1</v>
      </c>
      <c r="M75" s="47">
        <f>индикаторы!L62/индикаторы!L61</f>
        <v>1</v>
      </c>
      <c r="N75" s="47">
        <f>индикаторы!M62/индикаторы!M61</f>
        <v>1</v>
      </c>
      <c r="O75" s="47">
        <f>индикаторы!N62/индикаторы!N61</f>
        <v>1</v>
      </c>
      <c r="P75" s="47">
        <v>1</v>
      </c>
      <c r="Q75" s="47">
        <f>индикаторы!O62/индикаторы!O61</f>
        <v>1</v>
      </c>
      <c r="R75" s="115"/>
      <c r="S75" s="114"/>
      <c r="T75" s="7"/>
    </row>
    <row r="76" spans="1:20" ht="222" customHeight="1">
      <c r="A76" s="3" t="s">
        <v>319</v>
      </c>
      <c r="B76" s="6" t="s">
        <v>320</v>
      </c>
      <c r="C76" s="3" t="s">
        <v>149</v>
      </c>
      <c r="D76" s="4" t="s">
        <v>321</v>
      </c>
      <c r="E76" s="26">
        <f>индикаторы!D64/индикаторы!D63</f>
        <v>0.16103626943005181</v>
      </c>
      <c r="F76" s="26">
        <f>индикаторы!E64/индикаторы!E63</f>
        <v>0.15499254843517138</v>
      </c>
      <c r="G76" s="26">
        <f>индикаторы!F64/индикаторы!F63</f>
        <v>0.19488636363636364</v>
      </c>
      <c r="H76" s="26">
        <f>индикаторы!G64/индикаторы!G63</f>
        <v>1</v>
      </c>
      <c r="I76" s="26">
        <f>индикаторы!H64/индикаторы!H63</f>
        <v>1</v>
      </c>
      <c r="J76" s="47">
        <f>индикаторы!I64/индикаторы!I63</f>
        <v>1</v>
      </c>
      <c r="K76" s="47">
        <f>индикаторы!J64/индикаторы!J63</f>
        <v>1</v>
      </c>
      <c r="L76" s="47">
        <f>индикаторы!K64/индикаторы!K63</f>
        <v>1</v>
      </c>
      <c r="M76" s="47">
        <f>индикаторы!L64/индикаторы!L63</f>
        <v>1</v>
      </c>
      <c r="N76" s="47">
        <f>индикаторы!M64/индикаторы!M63</f>
        <v>1</v>
      </c>
      <c r="O76" s="47">
        <f>индикаторы!N64/индикаторы!N63</f>
        <v>1</v>
      </c>
      <c r="P76" s="47">
        <v>1</v>
      </c>
      <c r="Q76" s="47">
        <f>индикаторы!O64/индикаторы!O63</f>
        <v>1</v>
      </c>
      <c r="R76" s="115"/>
      <c r="S76" s="114"/>
      <c r="T76" s="7"/>
    </row>
    <row r="77" spans="1:20" ht="219.75" customHeight="1">
      <c r="A77" s="3" t="s">
        <v>322</v>
      </c>
      <c r="B77" s="6" t="s">
        <v>323</v>
      </c>
      <c r="C77" s="3" t="s">
        <v>149</v>
      </c>
      <c r="D77" s="4" t="s">
        <v>324</v>
      </c>
      <c r="E77" s="26">
        <f>индикаторы!D66/индикаторы!D65</f>
        <v>0</v>
      </c>
      <c r="F77" s="26">
        <f>индикаторы!E66/индикаторы!E65</f>
        <v>0</v>
      </c>
      <c r="G77" s="26">
        <f>индикаторы!F66/индикаторы!F65</f>
        <v>0</v>
      </c>
      <c r="H77" s="47">
        <f>индикаторы!G66/индикаторы!G65</f>
        <v>1.0000099414448895E-3</v>
      </c>
      <c r="I77" s="26">
        <f>индикаторы!H66/индикаторы!H65</f>
        <v>1</v>
      </c>
      <c r="J77" s="47">
        <f>индикаторы!I66/индикаторы!I65</f>
        <v>1</v>
      </c>
      <c r="K77" s="47">
        <f>индикаторы!J66/индикаторы!J65</f>
        <v>1</v>
      </c>
      <c r="L77" s="47">
        <f>индикаторы!K66/индикаторы!K65</f>
        <v>1</v>
      </c>
      <c r="M77" s="47">
        <f>индикаторы!L66/индикаторы!L65</f>
        <v>1</v>
      </c>
      <c r="N77" s="47">
        <f>индикаторы!M66/индикаторы!M65</f>
        <v>1</v>
      </c>
      <c r="O77" s="47">
        <f>индикаторы!N66/индикаторы!N65</f>
        <v>1</v>
      </c>
      <c r="P77" s="47">
        <v>1</v>
      </c>
      <c r="Q77" s="47">
        <f>индикаторы!O66/индикаторы!O65</f>
        <v>1</v>
      </c>
      <c r="R77" s="115"/>
      <c r="S77" s="114"/>
      <c r="T77" s="7"/>
    </row>
    <row r="78" spans="1:20" ht="243.75" customHeight="1">
      <c r="A78" s="3" t="s">
        <v>325</v>
      </c>
      <c r="B78" s="6" t="s">
        <v>326</v>
      </c>
      <c r="C78" s="3" t="s">
        <v>149</v>
      </c>
      <c r="D78" s="4" t="s">
        <v>327</v>
      </c>
      <c r="E78" s="26">
        <f>индикаторы!D67/индикаторы!D65</f>
        <v>5.9736371976244505E-2</v>
      </c>
      <c r="F78" s="26">
        <f>индикаторы!E67/индикаторы!E65</f>
        <v>6.1044651208585633E-2</v>
      </c>
      <c r="G78" s="26">
        <f>индикаторы!F67/индикаторы!F65</f>
        <v>7.1745419479267117E-2</v>
      </c>
      <c r="H78" s="26">
        <f>индикаторы!G67/индикаторы!G65</f>
        <v>1</v>
      </c>
      <c r="I78" s="26">
        <f>индикаторы!H67/индикаторы!H65</f>
        <v>1</v>
      </c>
      <c r="J78" s="47">
        <f>индикаторы!I67/индикаторы!I65</f>
        <v>1</v>
      </c>
      <c r="K78" s="47">
        <f>индикаторы!J67/индикаторы!J65</f>
        <v>1</v>
      </c>
      <c r="L78" s="47">
        <f>индикаторы!K67/индикаторы!K65</f>
        <v>1</v>
      </c>
      <c r="M78" s="47">
        <f>индикаторы!L67/индикаторы!L65</f>
        <v>1</v>
      </c>
      <c r="N78" s="47">
        <f>индикаторы!M67/индикаторы!M65</f>
        <v>1</v>
      </c>
      <c r="O78" s="47">
        <f>индикаторы!N67/индикаторы!N65</f>
        <v>1</v>
      </c>
      <c r="P78" s="47">
        <v>1</v>
      </c>
      <c r="Q78" s="47">
        <f>индикаторы!O67/индикаторы!O65</f>
        <v>1</v>
      </c>
      <c r="R78" s="115"/>
      <c r="S78" s="114"/>
      <c r="T78" s="7"/>
    </row>
    <row r="79" spans="1:20" ht="244.5" customHeight="1">
      <c r="A79" s="3" t="s">
        <v>328</v>
      </c>
      <c r="B79" s="6" t="s">
        <v>329</v>
      </c>
      <c r="C79" s="3" t="s">
        <v>149</v>
      </c>
      <c r="D79" s="39" t="s">
        <v>330</v>
      </c>
      <c r="E79" s="26">
        <f>индикаторы!D69/индикаторы!D68</f>
        <v>0.83752000000000004</v>
      </c>
      <c r="F79" s="26">
        <f>индикаторы!E69/индикаторы!E68</f>
        <v>0.83809523809523812</v>
      </c>
      <c r="G79" s="26">
        <f>индикаторы!F69/индикаторы!F68</f>
        <v>0.86220472440944884</v>
      </c>
      <c r="H79" s="26">
        <f>индикаторы!G69/индикаторы!G68</f>
        <v>1</v>
      </c>
      <c r="I79" s="26">
        <f>индикаторы!H69/индикаторы!H68</f>
        <v>1</v>
      </c>
      <c r="J79" s="47">
        <f>индикаторы!I69/индикаторы!I68</f>
        <v>1</v>
      </c>
      <c r="K79" s="47">
        <f>индикаторы!J69/индикаторы!J68</f>
        <v>1</v>
      </c>
      <c r="L79" s="47">
        <f>индикаторы!K69/индикаторы!K68</f>
        <v>1</v>
      </c>
      <c r="M79" s="47">
        <f>индикаторы!L69/индикаторы!L68</f>
        <v>1</v>
      </c>
      <c r="N79" s="47">
        <f>индикаторы!M69/индикаторы!M68</f>
        <v>1</v>
      </c>
      <c r="O79" s="47">
        <f>индикаторы!N69/индикаторы!N68</f>
        <v>1</v>
      </c>
      <c r="P79" s="47">
        <v>1</v>
      </c>
      <c r="Q79" s="47">
        <f>индикаторы!O69/индикаторы!O68</f>
        <v>1</v>
      </c>
      <c r="R79" s="115"/>
      <c r="S79" s="114"/>
      <c r="T79" s="7"/>
    </row>
    <row r="80" spans="1:20" ht="231" customHeight="1">
      <c r="A80" s="3" t="s">
        <v>331</v>
      </c>
      <c r="B80" s="6" t="s">
        <v>332</v>
      </c>
      <c r="C80" s="3" t="s">
        <v>149</v>
      </c>
      <c r="D80" s="4" t="s">
        <v>333</v>
      </c>
      <c r="E80" s="14">
        <f>индикаторы!D71/индикаторы!D70</f>
        <v>9.8914539061305609E-3</v>
      </c>
      <c r="F80" s="14">
        <f>индикаторы!E71/индикаторы!E70</f>
        <v>1.1161869955839804E-2</v>
      </c>
      <c r="G80" s="14">
        <f>индикаторы!F71/индикаторы!F70</f>
        <v>1.2869038607115822E-2</v>
      </c>
      <c r="H80" s="14">
        <f>индикаторы!G71/индикаторы!G70</f>
        <v>1</v>
      </c>
      <c r="I80" s="14">
        <f>индикаторы!H71/индикаторы!H70</f>
        <v>1</v>
      </c>
      <c r="J80" s="52">
        <f>индикаторы!I71/индикаторы!I70</f>
        <v>1</v>
      </c>
      <c r="K80" s="52">
        <f>индикаторы!J71/индикаторы!J70</f>
        <v>1</v>
      </c>
      <c r="L80" s="52">
        <f>индикаторы!K71/индикаторы!K70</f>
        <v>1</v>
      </c>
      <c r="M80" s="52">
        <f>индикаторы!L71/индикаторы!L70</f>
        <v>1</v>
      </c>
      <c r="N80" s="52">
        <f>индикаторы!M71/индикаторы!M70</f>
        <v>1</v>
      </c>
      <c r="O80" s="52">
        <f>индикаторы!N71/индикаторы!N70</f>
        <v>1</v>
      </c>
      <c r="P80" s="52">
        <v>1</v>
      </c>
      <c r="Q80" s="52">
        <f>индикаторы!O71/индикаторы!O70</f>
        <v>1</v>
      </c>
      <c r="R80" s="115"/>
      <c r="S80" s="114"/>
      <c r="T80" s="7"/>
    </row>
    <row r="81" spans="1:20" ht="75.75" customHeight="1">
      <c r="A81" s="3" t="s">
        <v>334</v>
      </c>
      <c r="B81" s="6" t="s">
        <v>335</v>
      </c>
      <c r="C81" s="3" t="s">
        <v>103</v>
      </c>
      <c r="D81" s="4" t="s">
        <v>73</v>
      </c>
      <c r="E81" s="9">
        <f>индикаторы!D73</f>
        <v>0</v>
      </c>
      <c r="F81" s="9">
        <f>индикаторы!E73</f>
        <v>0</v>
      </c>
      <c r="G81" s="9">
        <f>индикаторы!F73</f>
        <v>0</v>
      </c>
      <c r="H81" s="9">
        <f>индикаторы!G73</f>
        <v>2919</v>
      </c>
      <c r="I81" s="9">
        <f>индикаторы!H73</f>
        <v>0</v>
      </c>
      <c r="J81" s="78">
        <f>индикаторы!I73</f>
        <v>0</v>
      </c>
      <c r="K81" s="78">
        <f>индикаторы!J73</f>
        <v>0</v>
      </c>
      <c r="L81" s="78">
        <f>индикаторы!K73</f>
        <v>0</v>
      </c>
      <c r="M81" s="78">
        <f>индикаторы!L73</f>
        <v>0</v>
      </c>
      <c r="N81" s="78">
        <f>индикаторы!M73</f>
        <v>0</v>
      </c>
      <c r="O81" s="78">
        <f>индикаторы!N73</f>
        <v>0</v>
      </c>
      <c r="P81" s="78">
        <v>0</v>
      </c>
      <c r="Q81" s="78">
        <f>индикаторы!O73</f>
        <v>0</v>
      </c>
      <c r="R81" s="115"/>
      <c r="S81" s="114"/>
      <c r="T81" s="7"/>
    </row>
    <row r="82" spans="1:20" ht="70.5" customHeight="1">
      <c r="A82" s="3" t="s">
        <v>336</v>
      </c>
      <c r="B82" s="6" t="s">
        <v>337</v>
      </c>
      <c r="C82" s="3" t="s">
        <v>149</v>
      </c>
      <c r="D82" s="4" t="s">
        <v>338</v>
      </c>
      <c r="E82" s="26">
        <f>индикаторы!D73/индикаторы!D72</f>
        <v>0</v>
      </c>
      <c r="F82" s="26">
        <f>индикаторы!E73/индикаторы!E72</f>
        <v>0</v>
      </c>
      <c r="G82" s="26">
        <f>индикаторы!F73/индикаторы!F72</f>
        <v>0</v>
      </c>
      <c r="H82" s="26">
        <f>индикаторы!G73/индикаторы!G72</f>
        <v>0.81787615578593442</v>
      </c>
      <c r="I82" s="26">
        <f>индикаторы!H73/индикаторы!H72</f>
        <v>0</v>
      </c>
      <c r="J82" s="47">
        <f>индикаторы!I73/индикаторы!I72</f>
        <v>0</v>
      </c>
      <c r="K82" s="47">
        <f>индикаторы!J73/индикаторы!J72</f>
        <v>0</v>
      </c>
      <c r="L82" s="47">
        <f>индикаторы!K73/индикаторы!K72</f>
        <v>0</v>
      </c>
      <c r="M82" s="47">
        <f>индикаторы!L73/индикаторы!L72</f>
        <v>0</v>
      </c>
      <c r="N82" s="47">
        <f>индикаторы!M73/индикаторы!M72</f>
        <v>0</v>
      </c>
      <c r="O82" s="47">
        <f>индикаторы!N73/индикаторы!N72</f>
        <v>0</v>
      </c>
      <c r="P82" s="47">
        <v>0</v>
      </c>
      <c r="Q82" s="47">
        <f>индикаторы!O73/индикаторы!O72</f>
        <v>0</v>
      </c>
      <c r="R82" s="115"/>
      <c r="S82" s="114"/>
      <c r="T82" s="7"/>
    </row>
    <row r="83" spans="1:20" s="70" customFormat="1" ht="89.25" customHeight="1">
      <c r="A83" s="72" t="s">
        <v>339</v>
      </c>
      <c r="B83" s="91" t="s">
        <v>523</v>
      </c>
      <c r="C83" s="72" t="s">
        <v>149</v>
      </c>
      <c r="D83" s="92" t="s">
        <v>537</v>
      </c>
      <c r="E83" s="47">
        <v>0</v>
      </c>
      <c r="F83" s="47">
        <v>0</v>
      </c>
      <c r="G83" s="47">
        <v>0</v>
      </c>
      <c r="H83" s="47">
        <f>индикаторы!G74/индикаторы!G73</f>
        <v>0</v>
      </c>
      <c r="I83" s="47">
        <v>0</v>
      </c>
      <c r="J83" s="50">
        <f>(5/3569)*100</f>
        <v>0.14009526478005044</v>
      </c>
      <c r="K83" s="50">
        <f>(10/3569)*100</f>
        <v>0.28019052956010088</v>
      </c>
      <c r="L83" s="50">
        <f>(15/3569)*100</f>
        <v>0.42028579434015129</v>
      </c>
      <c r="M83" s="50">
        <f>(20/3569)*100</f>
        <v>0.56038105912020175</v>
      </c>
      <c r="N83" s="50">
        <f t="shared" ref="N83:Q83" si="8">(20/3569)*100</f>
        <v>0.56038105912020175</v>
      </c>
      <c r="O83" s="50">
        <f t="shared" si="8"/>
        <v>0.56038105912020175</v>
      </c>
      <c r="P83" s="50">
        <f t="shared" si="8"/>
        <v>0.56038105912020175</v>
      </c>
      <c r="Q83" s="50">
        <f t="shared" si="8"/>
        <v>0.56038105912020175</v>
      </c>
      <c r="R83" s="81"/>
      <c r="S83" s="82"/>
      <c r="T83" s="83"/>
    </row>
    <row r="84" spans="1:20" ht="182.25" customHeight="1">
      <c r="A84" s="68" t="s">
        <v>341</v>
      </c>
      <c r="B84" s="6" t="s">
        <v>340</v>
      </c>
      <c r="C84" s="4" t="s">
        <v>208</v>
      </c>
      <c r="D84" s="4" t="s">
        <v>545</v>
      </c>
      <c r="E84" s="18">
        <v>0</v>
      </c>
      <c r="F84" s="18">
        <v>0</v>
      </c>
      <c r="G84" s="18">
        <v>0</v>
      </c>
      <c r="H84" s="54">
        <f>(индикаторы!G60+индикаторы!G62)/индикаторы!G75</f>
        <v>0.35651572605952186</v>
      </c>
      <c r="I84" s="54">
        <f>(индикаторы!H60+индикаторы!H62)/индикаторы!H75</f>
        <v>0.34614242710091059</v>
      </c>
      <c r="J84" s="54">
        <f>(индикаторы!I60+индикаторы!I62)/индикаторы!I75</f>
        <v>0.33567517390928531</v>
      </c>
      <c r="K84" s="54">
        <f>(индикаторы!J60+индикаторы!J62)/индикаторы!J75</f>
        <v>0.33567517390928531</v>
      </c>
      <c r="L84" s="54">
        <f>(индикаторы!K60+индикаторы!K62)/индикаторы!K75</f>
        <v>0.33567517390928531</v>
      </c>
      <c r="M84" s="54">
        <f>(индикаторы!L60+индикаторы!L62)/индикаторы!L75</f>
        <v>0.33567517390928531</v>
      </c>
      <c r="N84" s="54">
        <f>(индикаторы!M60+индикаторы!M62)/индикаторы!M75</f>
        <v>0.33567517390928531</v>
      </c>
      <c r="O84" s="54">
        <f>(индикаторы!N60+индикаторы!N62)/индикаторы!N75</f>
        <v>0.33567517390928531</v>
      </c>
      <c r="P84" s="54">
        <v>0.33600000000000002</v>
      </c>
      <c r="Q84" s="54">
        <f>(индикаторы!O60+индикаторы!O62)/индикаторы!O75</f>
        <v>0.33567517390928531</v>
      </c>
      <c r="R84" s="115"/>
      <c r="S84" s="114"/>
      <c r="T84" s="7"/>
    </row>
    <row r="85" spans="1:20" ht="117.6" customHeight="1">
      <c r="A85" s="68" t="s">
        <v>524</v>
      </c>
      <c r="B85" s="6" t="s">
        <v>342</v>
      </c>
      <c r="C85" s="4" t="s">
        <v>208</v>
      </c>
      <c r="D85" s="4" t="s">
        <v>544</v>
      </c>
      <c r="E85" s="54">
        <f>(индикаторы!D59-индикаторы!D60)/индикаторы!D76</f>
        <v>0.11125828672892109</v>
      </c>
      <c r="F85" s="54">
        <f>(индикаторы!E59-индикаторы!E60)/индикаторы!E76</f>
        <v>0.11061198001168149</v>
      </c>
      <c r="G85" s="54">
        <f>(индикаторы!F59-индикаторы!F60)/индикаторы!F76</f>
        <v>0.11214420144071646</v>
      </c>
      <c r="H85" s="54">
        <f>(индикаторы!G59-индикаторы!G60)/индикаторы!G76</f>
        <v>0</v>
      </c>
      <c r="I85" s="54">
        <f>(индикаторы!H59-индикаторы!H60)/индикаторы!H76</f>
        <v>0</v>
      </c>
      <c r="J85" s="54">
        <f>(индикаторы!I59-индикаторы!I60)/индикаторы!I76</f>
        <v>0</v>
      </c>
      <c r="K85" s="54">
        <f>(индикаторы!J59-индикаторы!J60)/индикаторы!J76</f>
        <v>0</v>
      </c>
      <c r="L85" s="54">
        <f>(индикаторы!K59-индикаторы!K60)/индикаторы!K76</f>
        <v>0</v>
      </c>
      <c r="M85" s="54">
        <f>(индикаторы!L59-индикаторы!L60)/индикаторы!L76</f>
        <v>0</v>
      </c>
      <c r="N85" s="54">
        <f>(индикаторы!M59-индикаторы!M60)/индикаторы!M76</f>
        <v>0</v>
      </c>
      <c r="O85" s="54">
        <f>(индикаторы!N59-индикаторы!N60)/индикаторы!N76</f>
        <v>0</v>
      </c>
      <c r="P85" s="54">
        <v>0</v>
      </c>
      <c r="Q85" s="54">
        <f>(индикаторы!O59-индикаторы!O60)/индикаторы!O76</f>
        <v>0</v>
      </c>
      <c r="R85" s="115"/>
      <c r="S85" s="114"/>
      <c r="T85" s="24"/>
    </row>
    <row r="86" spans="1:20" ht="168" customHeight="1">
      <c r="A86" s="12" t="s">
        <v>348</v>
      </c>
      <c r="B86" s="6" t="s">
        <v>344</v>
      </c>
      <c r="C86" s="12"/>
      <c r="D86" s="4"/>
      <c r="E86" s="9"/>
      <c r="F86" s="9"/>
      <c r="G86" s="9"/>
      <c r="H86" s="9"/>
      <c r="I86" s="9"/>
      <c r="J86" s="78"/>
      <c r="K86" s="78"/>
      <c r="L86" s="78"/>
      <c r="M86" s="78"/>
      <c r="N86" s="78"/>
      <c r="O86" s="79"/>
      <c r="P86" s="79"/>
      <c r="Q86" s="79"/>
      <c r="R86" s="115"/>
      <c r="S86" s="114"/>
      <c r="T86" s="7"/>
    </row>
    <row r="87" spans="1:20" ht="57" customHeight="1">
      <c r="A87" s="12" t="s">
        <v>350</v>
      </c>
      <c r="B87" s="27" t="s">
        <v>270</v>
      </c>
      <c r="C87" s="5" t="s">
        <v>208</v>
      </c>
      <c r="D87" s="4" t="s">
        <v>345</v>
      </c>
      <c r="E87" s="28">
        <v>0</v>
      </c>
      <c r="F87" s="18">
        <f t="shared" ref="F87:O87" si="9">F84-E84</f>
        <v>0</v>
      </c>
      <c r="G87" s="18">
        <f t="shared" si="9"/>
        <v>0</v>
      </c>
      <c r="H87" s="54">
        <f t="shared" si="9"/>
        <v>0.35651572605952186</v>
      </c>
      <c r="I87" s="18">
        <f t="shared" si="9"/>
        <v>-1.0373298958611277E-2</v>
      </c>
      <c r="J87" s="54">
        <f t="shared" si="9"/>
        <v>-1.0467253191625281E-2</v>
      </c>
      <c r="K87" s="54">
        <f t="shared" si="9"/>
        <v>0</v>
      </c>
      <c r="L87" s="54">
        <f t="shared" si="9"/>
        <v>0</v>
      </c>
      <c r="M87" s="54">
        <f t="shared" si="9"/>
        <v>0</v>
      </c>
      <c r="N87" s="54">
        <f t="shared" si="9"/>
        <v>0</v>
      </c>
      <c r="O87" s="54">
        <f t="shared" si="9"/>
        <v>0</v>
      </c>
      <c r="P87" s="54">
        <v>0</v>
      </c>
      <c r="Q87" s="54">
        <f>Q84-O84</f>
        <v>0</v>
      </c>
      <c r="R87" s="115" t="s">
        <v>280</v>
      </c>
      <c r="S87" s="114"/>
      <c r="T87" s="7"/>
    </row>
    <row r="88" spans="1:20" ht="141.75" customHeight="1">
      <c r="A88" s="12" t="s">
        <v>352</v>
      </c>
      <c r="B88" s="27" t="s">
        <v>273</v>
      </c>
      <c r="C88" s="5" t="s">
        <v>208</v>
      </c>
      <c r="D88" s="39" t="s">
        <v>346</v>
      </c>
      <c r="E88" s="18"/>
      <c r="F88" s="18">
        <f>F84-E84</f>
        <v>0</v>
      </c>
      <c r="G88" s="18">
        <f>E84</f>
        <v>0</v>
      </c>
      <c r="H88" s="54">
        <f>H84-E84</f>
        <v>0.35651572605952186</v>
      </c>
      <c r="I88" s="18">
        <f>I84-E84</f>
        <v>0.34614242710091059</v>
      </c>
      <c r="J88" s="54">
        <f>J84-E84</f>
        <v>0.33567517390928531</v>
      </c>
      <c r="K88" s="54">
        <f>K84-E84</f>
        <v>0.33567517390928531</v>
      </c>
      <c r="L88" s="54">
        <f>L84-E84</f>
        <v>0.33567517390928531</v>
      </c>
      <c r="M88" s="54">
        <f>M84-E84</f>
        <v>0.33567517390928531</v>
      </c>
      <c r="N88" s="54">
        <f>N84-E84</f>
        <v>0.33567517390928531</v>
      </c>
      <c r="O88" s="54">
        <f>O84-E84</f>
        <v>0.33567517390928531</v>
      </c>
      <c r="P88" s="54">
        <v>0.33600000000000002</v>
      </c>
      <c r="Q88" s="54">
        <f>Q84-F84</f>
        <v>0.33567517390928531</v>
      </c>
      <c r="R88" s="115" t="s">
        <v>347</v>
      </c>
      <c r="S88" s="114"/>
      <c r="T88" s="7"/>
    </row>
    <row r="89" spans="1:20" ht="137.25" customHeight="1">
      <c r="A89" s="12" t="s">
        <v>355</v>
      </c>
      <c r="B89" s="6" t="s">
        <v>349</v>
      </c>
      <c r="C89" s="12"/>
      <c r="D89" s="4"/>
      <c r="E89" s="9"/>
      <c r="F89" s="9"/>
      <c r="G89" s="9"/>
      <c r="H89" s="9"/>
      <c r="I89" s="9"/>
      <c r="J89" s="78"/>
      <c r="K89" s="78"/>
      <c r="L89" s="78"/>
      <c r="M89" s="78"/>
      <c r="N89" s="78"/>
      <c r="O89" s="79"/>
      <c r="P89" s="79"/>
      <c r="Q89" s="79"/>
      <c r="R89" s="115"/>
      <c r="S89" s="114"/>
      <c r="T89" s="7"/>
    </row>
    <row r="90" spans="1:20" ht="48" customHeight="1">
      <c r="A90" s="12" t="s">
        <v>357</v>
      </c>
      <c r="B90" s="27" t="s">
        <v>270</v>
      </c>
      <c r="C90" s="5" t="s">
        <v>208</v>
      </c>
      <c r="D90" s="4" t="s">
        <v>351</v>
      </c>
      <c r="E90" s="28"/>
      <c r="F90" s="15">
        <f>F85-E85</f>
        <v>-6.4630671723960031E-4</v>
      </c>
      <c r="G90" s="50">
        <f t="shared" ref="G90:O90" si="10">G85-F85</f>
        <v>1.5322214290349745E-3</v>
      </c>
      <c r="H90" s="50">
        <f t="shared" si="10"/>
        <v>-0.11214420144071646</v>
      </c>
      <c r="I90" s="15">
        <f t="shared" si="10"/>
        <v>0</v>
      </c>
      <c r="J90" s="50">
        <f t="shared" si="10"/>
        <v>0</v>
      </c>
      <c r="K90" s="50">
        <f t="shared" si="10"/>
        <v>0</v>
      </c>
      <c r="L90" s="50">
        <f t="shared" si="10"/>
        <v>0</v>
      </c>
      <c r="M90" s="50">
        <f t="shared" si="10"/>
        <v>0</v>
      </c>
      <c r="N90" s="50">
        <f t="shared" si="10"/>
        <v>0</v>
      </c>
      <c r="O90" s="50">
        <f t="shared" si="10"/>
        <v>0</v>
      </c>
      <c r="P90" s="50">
        <v>0</v>
      </c>
      <c r="Q90" s="50">
        <f>Q85-O85</f>
        <v>0</v>
      </c>
      <c r="R90" s="115" t="s">
        <v>280</v>
      </c>
      <c r="S90" s="114"/>
      <c r="T90" s="7"/>
    </row>
    <row r="91" spans="1:20" ht="114" customHeight="1">
      <c r="A91" s="12" t="s">
        <v>359</v>
      </c>
      <c r="B91" s="27" t="s">
        <v>273</v>
      </c>
      <c r="C91" s="5" t="s">
        <v>208</v>
      </c>
      <c r="D91" s="4" t="s">
        <v>353</v>
      </c>
      <c r="E91" s="9"/>
      <c r="F91" s="54">
        <f>F85-$E85</f>
        <v>-6.4630671723960031E-4</v>
      </c>
      <c r="G91" s="18">
        <f t="shared" ref="G91:Q91" si="11">G85-$E85</f>
        <v>8.8591471179537418E-4</v>
      </c>
      <c r="H91" s="18">
        <f t="shared" si="11"/>
        <v>-0.11125828672892109</v>
      </c>
      <c r="I91" s="18">
        <f t="shared" si="11"/>
        <v>-0.11125828672892109</v>
      </c>
      <c r="J91" s="54">
        <f t="shared" si="11"/>
        <v>-0.11125828672892109</v>
      </c>
      <c r="K91" s="54">
        <f t="shared" si="11"/>
        <v>-0.11125828672892109</v>
      </c>
      <c r="L91" s="54">
        <f t="shared" si="11"/>
        <v>-0.11125828672892109</v>
      </c>
      <c r="M91" s="54">
        <f t="shared" si="11"/>
        <v>-0.11125828672892109</v>
      </c>
      <c r="N91" s="54">
        <f t="shared" si="11"/>
        <v>-0.11125828672892109</v>
      </c>
      <c r="O91" s="54">
        <f t="shared" si="11"/>
        <v>-0.11125828672892109</v>
      </c>
      <c r="P91" s="54">
        <v>-0.111</v>
      </c>
      <c r="Q91" s="54">
        <f t="shared" si="11"/>
        <v>-0.11125828672892109</v>
      </c>
      <c r="R91" s="115" t="s">
        <v>354</v>
      </c>
      <c r="S91" s="114"/>
      <c r="T91" s="7"/>
    </row>
    <row r="92" spans="1:20" ht="193.5" customHeight="1">
      <c r="A92" s="12" t="s">
        <v>361</v>
      </c>
      <c r="B92" s="6" t="s">
        <v>356</v>
      </c>
      <c r="C92" s="12"/>
      <c r="D92" s="4"/>
      <c r="E92" s="9"/>
      <c r="F92" s="9"/>
      <c r="G92" s="9"/>
      <c r="H92" s="9"/>
      <c r="I92" s="9"/>
      <c r="J92" s="78"/>
      <c r="K92" s="78"/>
      <c r="L92" s="78"/>
      <c r="M92" s="78"/>
      <c r="N92" s="78"/>
      <c r="O92" s="79"/>
      <c r="P92" s="79"/>
      <c r="Q92" s="79"/>
      <c r="R92" s="115"/>
      <c r="S92" s="114"/>
      <c r="T92" s="7"/>
    </row>
    <row r="93" spans="1:20" ht="23.25" customHeight="1">
      <c r="A93" s="12" t="s">
        <v>525</v>
      </c>
      <c r="B93" s="27" t="s">
        <v>270</v>
      </c>
      <c r="C93" s="5" t="s">
        <v>221</v>
      </c>
      <c r="D93" s="4" t="s">
        <v>358</v>
      </c>
      <c r="E93" s="9">
        <v>0</v>
      </c>
      <c r="F93" s="9">
        <v>0</v>
      </c>
      <c r="G93" s="9">
        <v>0</v>
      </c>
      <c r="H93" s="9">
        <f t="shared" ref="H93:O93" si="12">H85/H84</f>
        <v>0</v>
      </c>
      <c r="I93" s="9">
        <f t="shared" si="12"/>
        <v>0</v>
      </c>
      <c r="J93" s="78">
        <f t="shared" si="12"/>
        <v>0</v>
      </c>
      <c r="K93" s="78">
        <f t="shared" si="12"/>
        <v>0</v>
      </c>
      <c r="L93" s="78">
        <f t="shared" si="12"/>
        <v>0</v>
      </c>
      <c r="M93" s="78">
        <f t="shared" si="12"/>
        <v>0</v>
      </c>
      <c r="N93" s="78">
        <f t="shared" si="12"/>
        <v>0</v>
      </c>
      <c r="O93" s="78">
        <f t="shared" si="12"/>
        <v>0</v>
      </c>
      <c r="P93" s="78">
        <v>0</v>
      </c>
      <c r="Q93" s="78">
        <f t="shared" ref="Q93" si="13">Q85/Q84</f>
        <v>0</v>
      </c>
      <c r="R93" s="115"/>
      <c r="S93" s="114"/>
      <c r="T93" s="7"/>
    </row>
    <row r="94" spans="1:20" ht="26.25" customHeight="1">
      <c r="A94" s="12" t="s">
        <v>526</v>
      </c>
      <c r="B94" s="27" t="s">
        <v>273</v>
      </c>
      <c r="C94" s="5" t="s">
        <v>221</v>
      </c>
      <c r="D94" s="4" t="s">
        <v>360</v>
      </c>
      <c r="E94" s="9"/>
      <c r="F94" s="9">
        <v>0</v>
      </c>
      <c r="G94" s="9">
        <v>0</v>
      </c>
      <c r="H94" s="9">
        <v>0</v>
      </c>
      <c r="I94" s="9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115"/>
      <c r="S94" s="114"/>
      <c r="T94" s="7"/>
    </row>
    <row r="95" spans="1:20" ht="180.75" customHeight="1">
      <c r="A95" s="12" t="s">
        <v>364</v>
      </c>
      <c r="B95" s="6" t="s">
        <v>362</v>
      </c>
      <c r="C95" s="5" t="s">
        <v>363</v>
      </c>
      <c r="D95" s="4" t="s">
        <v>543</v>
      </c>
      <c r="E95" s="18">
        <f>IF(индикаторы!D77=0,0,(индикаторы!D64+индикаторы!D66)/индикаторы!D77)</f>
        <v>8.4744376278118611E-3</v>
      </c>
      <c r="F95" s="18">
        <f>(индикаторы!E64+индикаторы!E66)/индикаторы!E77</f>
        <v>8.5071574642126783E-3</v>
      </c>
      <c r="G95" s="18">
        <f>(индикаторы!F64+индикаторы!F66)/индикаторы!F77</f>
        <v>9.063284449729158E-3</v>
      </c>
      <c r="H95" s="54">
        <f>(индикаторы!G64+индикаторы!G66)/индикаторы!G77</f>
        <v>4.502548371873525E-2</v>
      </c>
      <c r="I95" s="54">
        <f>(индикаторы!H64+индикаторы!H66)/индикаторы!H77</f>
        <v>4.2874945533769067</v>
      </c>
      <c r="J95" s="54">
        <f>(индикаторы!I64+индикаторы!I66)/индикаторы!I77</f>
        <v>3.5110171050211512</v>
      </c>
      <c r="K95" s="54">
        <f>(индикаторы!J64+индикаторы!J66)/индикаторы!J77</f>
        <v>3.5110171050211512</v>
      </c>
      <c r="L95" s="54">
        <f>(индикаторы!K64+индикаторы!K66)/индикаторы!K77</f>
        <v>3.5110171050211512</v>
      </c>
      <c r="M95" s="54">
        <f>(индикаторы!L64+индикаторы!L66)/индикаторы!L77</f>
        <v>3.5110171050211512</v>
      </c>
      <c r="N95" s="54">
        <f>(индикаторы!M64+индикаторы!M66)/индикаторы!M77</f>
        <v>3.5110171050211512</v>
      </c>
      <c r="O95" s="54">
        <f>(индикаторы!N64+индикаторы!N66)/индикаторы!N77</f>
        <v>3.5110171050211512</v>
      </c>
      <c r="P95" s="54">
        <v>3.5110000000000001</v>
      </c>
      <c r="Q95" s="54">
        <f>(индикаторы!O64+индикаторы!O66)/индикаторы!O77</f>
        <v>3.5110171050211512</v>
      </c>
      <c r="R95" s="115"/>
      <c r="S95" s="114"/>
      <c r="T95" s="7"/>
    </row>
    <row r="96" spans="1:20" ht="126.75" customHeight="1">
      <c r="A96" s="12" t="s">
        <v>366</v>
      </c>
      <c r="B96" s="6" t="s">
        <v>365</v>
      </c>
      <c r="C96" s="5" t="s">
        <v>363</v>
      </c>
      <c r="D96" s="4" t="s">
        <v>542</v>
      </c>
      <c r="E96" s="54">
        <f>(индикаторы!D63-индикаторы!D64)/индикаторы!D79</f>
        <v>1.1675716212026161E-2</v>
      </c>
      <c r="F96" s="54">
        <f>(индикаторы!E63-индикаторы!E64)/индикаторы!E79</f>
        <v>1.2244977291722007E-2</v>
      </c>
      <c r="G96" s="54">
        <f>(индикаторы!F63-индикаторы!F64)/индикаторы!F79</f>
        <v>1.0200548396455076E-2</v>
      </c>
      <c r="H96" s="54">
        <f>(индикаторы!G63-индикаторы!G64)/индикаторы!G79</f>
        <v>0</v>
      </c>
      <c r="I96" s="18">
        <f>(индикаторы!H63-индикаторы!H64)/индикаторы!H79</f>
        <v>0</v>
      </c>
      <c r="J96" s="54">
        <f>(индикаторы!I63-индикаторы!I64)/индикаторы!I79</f>
        <v>0</v>
      </c>
      <c r="K96" s="54">
        <f>(индикаторы!J63-индикаторы!J64)/индикаторы!J79</f>
        <v>0</v>
      </c>
      <c r="L96" s="54">
        <f>(индикаторы!K63-индикаторы!K64)/индикаторы!K79</f>
        <v>0</v>
      </c>
      <c r="M96" s="54">
        <f>(индикаторы!L63-индикаторы!L64)/индикаторы!L79</f>
        <v>0</v>
      </c>
      <c r="N96" s="54">
        <f>(индикаторы!M63-индикаторы!M64)/индикаторы!M79</f>
        <v>0</v>
      </c>
      <c r="O96" s="54">
        <f>(индикаторы!N63-индикаторы!N64)/индикаторы!N79</f>
        <v>0</v>
      </c>
      <c r="P96" s="54">
        <v>0</v>
      </c>
      <c r="Q96" s="54">
        <f>(индикаторы!O63-индикаторы!O64)/индикаторы!O79</f>
        <v>0</v>
      </c>
      <c r="R96" s="115"/>
      <c r="S96" s="114"/>
      <c r="T96" s="7"/>
    </row>
    <row r="97" spans="1:20" ht="187.5" customHeight="1">
      <c r="A97" s="12" t="s">
        <v>371</v>
      </c>
      <c r="B97" s="6" t="s">
        <v>367</v>
      </c>
      <c r="C97" s="12"/>
      <c r="D97" s="4"/>
      <c r="E97" s="9"/>
      <c r="F97" s="9"/>
      <c r="G97" s="9"/>
      <c r="H97" s="9"/>
      <c r="I97" s="9"/>
      <c r="J97" s="78"/>
      <c r="K97" s="78"/>
      <c r="L97" s="78"/>
      <c r="M97" s="78"/>
      <c r="N97" s="78"/>
      <c r="O97" s="79"/>
      <c r="P97" s="79"/>
      <c r="Q97" s="79"/>
      <c r="R97" s="115"/>
      <c r="S97" s="114"/>
      <c r="T97" s="7"/>
    </row>
    <row r="98" spans="1:20" ht="51" customHeight="1">
      <c r="A98" s="12" t="s">
        <v>373</v>
      </c>
      <c r="B98" s="27" t="s">
        <v>270</v>
      </c>
      <c r="C98" s="5" t="s">
        <v>363</v>
      </c>
      <c r="D98" s="4" t="s">
        <v>368</v>
      </c>
      <c r="E98" s="18">
        <v>0</v>
      </c>
      <c r="F98" s="50">
        <f t="shared" ref="F98:O98" si="14">F95-E95</f>
        <v>3.2719836400817159E-5</v>
      </c>
      <c r="G98" s="50">
        <f>G95-F95</f>
        <v>5.5612698551647972E-4</v>
      </c>
      <c r="H98" s="50">
        <f t="shared" si="14"/>
        <v>3.5962199269006095E-2</v>
      </c>
      <c r="I98" s="50">
        <f t="shared" si="14"/>
        <v>4.2424690696581715</v>
      </c>
      <c r="J98" s="50">
        <f t="shared" si="14"/>
        <v>-0.7764774483557555</v>
      </c>
      <c r="K98" s="50">
        <f t="shared" si="14"/>
        <v>0</v>
      </c>
      <c r="L98" s="50">
        <f t="shared" si="14"/>
        <v>0</v>
      </c>
      <c r="M98" s="50">
        <f t="shared" si="14"/>
        <v>0</v>
      </c>
      <c r="N98" s="50">
        <f t="shared" si="14"/>
        <v>0</v>
      </c>
      <c r="O98" s="50">
        <f t="shared" si="14"/>
        <v>0</v>
      </c>
      <c r="P98" s="50">
        <v>0</v>
      </c>
      <c r="Q98" s="50">
        <f>Q95-O95</f>
        <v>0</v>
      </c>
      <c r="R98" s="115" t="s">
        <v>280</v>
      </c>
      <c r="S98" s="114"/>
      <c r="T98" s="7"/>
    </row>
    <row r="99" spans="1:20" ht="119.25" customHeight="1">
      <c r="A99" s="12" t="s">
        <v>375</v>
      </c>
      <c r="B99" s="27" t="s">
        <v>273</v>
      </c>
      <c r="C99" s="5" t="s">
        <v>363</v>
      </c>
      <c r="D99" s="4" t="s">
        <v>369</v>
      </c>
      <c r="E99" s="15">
        <v>0</v>
      </c>
      <c r="F99" s="50">
        <f>F95-E95</f>
        <v>3.2719836400817159E-5</v>
      </c>
      <c r="G99" s="50">
        <f>G95-E95</f>
        <v>5.8884682191729688E-4</v>
      </c>
      <c r="H99" s="50">
        <f>H95-$E95</f>
        <v>3.6551046090923391E-2</v>
      </c>
      <c r="I99" s="50">
        <f>I95-E95</f>
        <v>4.2790201157490948</v>
      </c>
      <c r="J99" s="50">
        <f t="shared" ref="J99:Q99" si="15">J95-$E95</f>
        <v>3.5025426673933393</v>
      </c>
      <c r="K99" s="50">
        <f t="shared" si="15"/>
        <v>3.5025426673933393</v>
      </c>
      <c r="L99" s="50">
        <f t="shared" si="15"/>
        <v>3.5025426673933393</v>
      </c>
      <c r="M99" s="50">
        <f t="shared" si="15"/>
        <v>3.5025426673933393</v>
      </c>
      <c r="N99" s="50">
        <f t="shared" si="15"/>
        <v>3.5025426673933393</v>
      </c>
      <c r="O99" s="50">
        <f t="shared" si="15"/>
        <v>3.5025426673933393</v>
      </c>
      <c r="P99" s="50">
        <v>3.5</v>
      </c>
      <c r="Q99" s="50">
        <f t="shared" si="15"/>
        <v>3.5025426673933393</v>
      </c>
      <c r="R99" s="115" t="s">
        <v>370</v>
      </c>
      <c r="S99" s="114"/>
      <c r="T99" s="7"/>
    </row>
    <row r="100" spans="1:20" ht="123" customHeight="1">
      <c r="A100" s="12" t="s">
        <v>378</v>
      </c>
      <c r="B100" s="6" t="s">
        <v>372</v>
      </c>
      <c r="C100" s="12"/>
      <c r="D100" s="4"/>
      <c r="E100" s="9"/>
      <c r="F100" s="9"/>
      <c r="G100" s="9"/>
      <c r="H100" s="9"/>
      <c r="I100" s="9"/>
      <c r="J100" s="78"/>
      <c r="K100" s="78"/>
      <c r="L100" s="78"/>
      <c r="M100" s="78"/>
      <c r="N100" s="78"/>
      <c r="O100" s="79"/>
      <c r="P100" s="79"/>
      <c r="Q100" s="79"/>
      <c r="R100" s="115"/>
      <c r="S100" s="114"/>
      <c r="T100" s="7"/>
    </row>
    <row r="101" spans="1:20" ht="30.9" customHeight="1">
      <c r="A101" s="12" t="s">
        <v>380</v>
      </c>
      <c r="B101" s="27" t="s">
        <v>270</v>
      </c>
      <c r="C101" s="5" t="s">
        <v>363</v>
      </c>
      <c r="D101" s="4" t="s">
        <v>374</v>
      </c>
      <c r="E101" s="18">
        <v>0</v>
      </c>
      <c r="F101" s="54">
        <f t="shared" ref="F101:O101" si="16">F96-E96</f>
        <v>5.6926107969584513E-4</v>
      </c>
      <c r="G101" s="54">
        <f t="shared" si="16"/>
        <v>-2.0444288952669309E-3</v>
      </c>
      <c r="H101" s="54">
        <f t="shared" si="16"/>
        <v>-1.0200548396455076E-2</v>
      </c>
      <c r="I101" s="54">
        <f t="shared" si="16"/>
        <v>0</v>
      </c>
      <c r="J101" s="54">
        <f t="shared" si="16"/>
        <v>0</v>
      </c>
      <c r="K101" s="54">
        <f t="shared" si="16"/>
        <v>0</v>
      </c>
      <c r="L101" s="54">
        <f t="shared" si="16"/>
        <v>0</v>
      </c>
      <c r="M101" s="54">
        <f t="shared" si="16"/>
        <v>0</v>
      </c>
      <c r="N101" s="54">
        <f t="shared" si="16"/>
        <v>0</v>
      </c>
      <c r="O101" s="54">
        <f t="shared" si="16"/>
        <v>0</v>
      </c>
      <c r="P101" s="54">
        <v>0</v>
      </c>
      <c r="Q101" s="54">
        <f>Q96-O96</f>
        <v>0</v>
      </c>
      <c r="R101" s="115" t="s">
        <v>280</v>
      </c>
      <c r="S101" s="114"/>
      <c r="T101" s="7"/>
    </row>
    <row r="102" spans="1:20" ht="63" customHeight="1">
      <c r="A102" s="12" t="s">
        <v>382</v>
      </c>
      <c r="B102" s="27" t="s">
        <v>273</v>
      </c>
      <c r="C102" s="5" t="s">
        <v>363</v>
      </c>
      <c r="D102" s="4" t="s">
        <v>376</v>
      </c>
      <c r="E102" s="18">
        <v>0</v>
      </c>
      <c r="F102" s="54">
        <f>F96-$E96</f>
        <v>5.6926107969584513E-4</v>
      </c>
      <c r="G102" s="54">
        <f t="shared" ref="G102:Q102" si="17">G96-$E96</f>
        <v>-1.4751678155710858E-3</v>
      </c>
      <c r="H102" s="54">
        <f t="shared" si="17"/>
        <v>-1.1675716212026161E-2</v>
      </c>
      <c r="I102" s="54">
        <f t="shared" si="17"/>
        <v>-1.1675716212026161E-2</v>
      </c>
      <c r="J102" s="54">
        <f t="shared" si="17"/>
        <v>-1.1675716212026161E-2</v>
      </c>
      <c r="K102" s="54">
        <f t="shared" si="17"/>
        <v>-1.1675716212026161E-2</v>
      </c>
      <c r="L102" s="54">
        <f t="shared" si="17"/>
        <v>-1.1675716212026161E-2</v>
      </c>
      <c r="M102" s="54">
        <f t="shared" si="17"/>
        <v>-1.1675716212026161E-2</v>
      </c>
      <c r="N102" s="54">
        <f t="shared" si="17"/>
        <v>-1.1675716212026161E-2</v>
      </c>
      <c r="O102" s="54">
        <f t="shared" si="17"/>
        <v>-1.1675716212026161E-2</v>
      </c>
      <c r="P102" s="54">
        <v>-1.2E-2</v>
      </c>
      <c r="Q102" s="54">
        <f t="shared" si="17"/>
        <v>-1.1675716212026161E-2</v>
      </c>
      <c r="R102" s="115" t="s">
        <v>377</v>
      </c>
      <c r="S102" s="114"/>
      <c r="T102" s="7"/>
    </row>
    <row r="103" spans="1:20" ht="194.25" customHeight="1">
      <c r="A103" s="12" t="s">
        <v>384</v>
      </c>
      <c r="B103" s="6" t="s">
        <v>379</v>
      </c>
      <c r="C103" s="12"/>
      <c r="D103" s="4"/>
      <c r="E103" s="9"/>
      <c r="F103" s="9"/>
      <c r="G103" s="9"/>
      <c r="H103" s="9"/>
      <c r="I103" s="9"/>
      <c r="J103" s="78"/>
      <c r="K103" s="78"/>
      <c r="L103" s="78"/>
      <c r="M103" s="78"/>
      <c r="N103" s="78"/>
      <c r="O103" s="79"/>
      <c r="P103" s="79"/>
      <c r="Q103" s="79"/>
      <c r="R103" s="115"/>
      <c r="S103" s="114"/>
      <c r="T103" s="7"/>
    </row>
    <row r="104" spans="1:20" ht="24" customHeight="1">
      <c r="A104" s="12" t="s">
        <v>527</v>
      </c>
      <c r="B104" s="27" t="s">
        <v>270</v>
      </c>
      <c r="C104" s="5" t="s">
        <v>221</v>
      </c>
      <c r="D104" s="4" t="s">
        <v>381</v>
      </c>
      <c r="E104" s="50">
        <f>E96/E95</f>
        <v>1.3777570530117744</v>
      </c>
      <c r="F104" s="50">
        <f t="shared" ref="F104:Q104" si="18">F96/F95</f>
        <v>1.4393735326086687</v>
      </c>
      <c r="G104" s="50">
        <f t="shared" si="18"/>
        <v>1.1254803325476455</v>
      </c>
      <c r="H104" s="15">
        <f t="shared" si="18"/>
        <v>0</v>
      </c>
      <c r="I104" s="15">
        <f t="shared" si="18"/>
        <v>0</v>
      </c>
      <c r="J104" s="50">
        <f t="shared" si="18"/>
        <v>0</v>
      </c>
      <c r="K104" s="50">
        <f t="shared" si="18"/>
        <v>0</v>
      </c>
      <c r="L104" s="50">
        <f t="shared" si="18"/>
        <v>0</v>
      </c>
      <c r="M104" s="50">
        <f t="shared" si="18"/>
        <v>0</v>
      </c>
      <c r="N104" s="50">
        <f t="shared" si="18"/>
        <v>0</v>
      </c>
      <c r="O104" s="50">
        <f t="shared" si="18"/>
        <v>0</v>
      </c>
      <c r="P104" s="50">
        <v>0</v>
      </c>
      <c r="Q104" s="50">
        <f t="shared" si="18"/>
        <v>0</v>
      </c>
      <c r="R104" s="115"/>
      <c r="S104" s="114"/>
      <c r="T104" s="7"/>
    </row>
    <row r="105" spans="1:20" ht="21.75" customHeight="1">
      <c r="A105" s="12" t="s">
        <v>528</v>
      </c>
      <c r="B105" s="27" t="s">
        <v>273</v>
      </c>
      <c r="C105" s="5" t="s">
        <v>221</v>
      </c>
      <c r="D105" s="4" t="s">
        <v>383</v>
      </c>
      <c r="E105" s="50">
        <v>0</v>
      </c>
      <c r="F105" s="50">
        <f>F96/$E95</f>
        <v>1.4449309593754973</v>
      </c>
      <c r="G105" s="50">
        <f t="shared" ref="G105:Q105" si="19">G96/$E95</f>
        <v>1.2036844029600704</v>
      </c>
      <c r="H105" s="15">
        <f t="shared" si="19"/>
        <v>0</v>
      </c>
      <c r="I105" s="15">
        <f t="shared" si="19"/>
        <v>0</v>
      </c>
      <c r="J105" s="50">
        <f t="shared" si="19"/>
        <v>0</v>
      </c>
      <c r="K105" s="50">
        <f t="shared" si="19"/>
        <v>0</v>
      </c>
      <c r="L105" s="50">
        <f t="shared" si="19"/>
        <v>0</v>
      </c>
      <c r="M105" s="50">
        <f t="shared" si="19"/>
        <v>0</v>
      </c>
      <c r="N105" s="50">
        <f t="shared" si="19"/>
        <v>0</v>
      </c>
      <c r="O105" s="50">
        <f t="shared" si="19"/>
        <v>0</v>
      </c>
      <c r="P105" s="50">
        <v>0</v>
      </c>
      <c r="Q105" s="50">
        <f t="shared" si="19"/>
        <v>0</v>
      </c>
      <c r="R105" s="115"/>
      <c r="S105" s="114"/>
      <c r="T105" s="7"/>
    </row>
    <row r="106" spans="1:20" ht="179.25" customHeight="1">
      <c r="A106" s="12" t="s">
        <v>387</v>
      </c>
      <c r="B106" s="6" t="s">
        <v>385</v>
      </c>
      <c r="C106" s="5" t="s">
        <v>386</v>
      </c>
      <c r="D106" s="4" t="s">
        <v>541</v>
      </c>
      <c r="E106" s="15">
        <f>(индикаторы!D55+индикаторы!D57)/индикаторы!D79</f>
        <v>5.4557740425869445</v>
      </c>
      <c r="F106" s="15">
        <f>(индикаторы!E55+индикаторы!E57)/индикаторы!E79</f>
        <v>5.6720829635004657</v>
      </c>
      <c r="G106" s="15">
        <f>(индикаторы!F55+индикаторы!F57)/индикаторы!F79</f>
        <v>19.764634403563065</v>
      </c>
      <c r="H106" s="15">
        <f>(индикаторы!G55+индикаторы!G57)/индикаторы!G79</f>
        <v>32.834795747875845</v>
      </c>
      <c r="I106" s="15">
        <f>(индикаторы!H55+индикаторы!H57)/индикаторы!H79</f>
        <v>30.332805200610448</v>
      </c>
      <c r="J106" s="50">
        <f>(индикаторы!I55+индикаторы!I57)/индикаторы!I79</f>
        <v>28.087045804612</v>
      </c>
      <c r="K106" s="50">
        <f>(индикаторы!J55+индикаторы!J57)/индикаторы!J79</f>
        <v>28.087045804612</v>
      </c>
      <c r="L106" s="50">
        <f>(индикаторы!K55+индикаторы!K57)/индикаторы!K79</f>
        <v>28.087045804612</v>
      </c>
      <c r="M106" s="50">
        <f>(индикаторы!L55+индикаторы!L57)/индикаторы!L79</f>
        <v>28.087045804612</v>
      </c>
      <c r="N106" s="50">
        <f>(индикаторы!M55+индикаторы!M57)/индикаторы!M79</f>
        <v>28.087045804612</v>
      </c>
      <c r="O106" s="50">
        <f>(индикаторы!N55+индикаторы!N57)/индикаторы!N79</f>
        <v>28.087045804612</v>
      </c>
      <c r="P106" s="50">
        <v>28.09</v>
      </c>
      <c r="Q106" s="50">
        <f>(индикаторы!O55+индикаторы!O57)/индикаторы!O79</f>
        <v>28.087045804612</v>
      </c>
      <c r="R106" s="115"/>
      <c r="S106" s="114"/>
      <c r="T106" s="7"/>
    </row>
    <row r="107" spans="1:20" ht="117.6" customHeight="1">
      <c r="A107" s="12" t="s">
        <v>389</v>
      </c>
      <c r="B107" s="6" t="s">
        <v>388</v>
      </c>
      <c r="C107" s="5" t="s">
        <v>386</v>
      </c>
      <c r="D107" s="4" t="s">
        <v>540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55">
        <v>0</v>
      </c>
      <c r="K107" s="55">
        <v>0</v>
      </c>
      <c r="L107" s="55">
        <v>0</v>
      </c>
      <c r="M107" s="55">
        <v>0</v>
      </c>
      <c r="N107" s="55">
        <v>0</v>
      </c>
      <c r="O107" s="55">
        <v>0</v>
      </c>
      <c r="P107" s="55">
        <v>0</v>
      </c>
      <c r="Q107" s="55">
        <v>0</v>
      </c>
      <c r="R107" s="115"/>
      <c r="S107" s="114"/>
      <c r="T107" s="7"/>
    </row>
    <row r="108" spans="1:20" ht="193.5" customHeight="1">
      <c r="A108" s="12" t="s">
        <v>394</v>
      </c>
      <c r="B108" s="6" t="s">
        <v>390</v>
      </c>
      <c r="C108" s="12"/>
      <c r="D108" s="4"/>
      <c r="E108" s="9"/>
      <c r="F108" s="9"/>
      <c r="G108" s="9"/>
      <c r="H108" s="9"/>
      <c r="I108" s="9"/>
      <c r="J108" s="78"/>
      <c r="K108" s="78"/>
      <c r="L108" s="78"/>
      <c r="M108" s="78"/>
      <c r="N108" s="78"/>
      <c r="O108" s="79"/>
      <c r="P108" s="79"/>
      <c r="Q108" s="79"/>
      <c r="R108" s="115"/>
      <c r="S108" s="114"/>
      <c r="T108" s="7"/>
    </row>
    <row r="109" spans="1:20" ht="43.5" customHeight="1">
      <c r="A109" s="12" t="s">
        <v>396</v>
      </c>
      <c r="B109" s="27" t="s">
        <v>270</v>
      </c>
      <c r="C109" s="5" t="s">
        <v>386</v>
      </c>
      <c r="D109" s="4" t="s">
        <v>391</v>
      </c>
      <c r="E109" s="15">
        <v>0</v>
      </c>
      <c r="F109" s="15">
        <f t="shared" ref="F109:O109" si="20">F106-E106</f>
        <v>0.21630892091352116</v>
      </c>
      <c r="G109" s="50">
        <f t="shared" si="20"/>
        <v>14.0925514400626</v>
      </c>
      <c r="H109" s="50">
        <f t="shared" si="20"/>
        <v>13.07016134431278</v>
      </c>
      <c r="I109" s="50">
        <f t="shared" si="20"/>
        <v>-2.5019905472653967</v>
      </c>
      <c r="J109" s="50">
        <f t="shared" si="20"/>
        <v>-2.2457593959984479</v>
      </c>
      <c r="K109" s="50">
        <f t="shared" si="20"/>
        <v>0</v>
      </c>
      <c r="L109" s="50">
        <f t="shared" si="20"/>
        <v>0</v>
      </c>
      <c r="M109" s="50">
        <f t="shared" si="20"/>
        <v>0</v>
      </c>
      <c r="N109" s="50">
        <f t="shared" si="20"/>
        <v>0</v>
      </c>
      <c r="O109" s="50">
        <f t="shared" si="20"/>
        <v>0</v>
      </c>
      <c r="P109" s="50">
        <v>0</v>
      </c>
      <c r="Q109" s="50">
        <f>Q106-O106</f>
        <v>0</v>
      </c>
      <c r="R109" s="115" t="s">
        <v>280</v>
      </c>
      <c r="S109" s="114"/>
      <c r="T109" s="7"/>
    </row>
    <row r="110" spans="1:20" ht="119.25" customHeight="1">
      <c r="A110" s="12" t="s">
        <v>398</v>
      </c>
      <c r="B110" s="27" t="s">
        <v>273</v>
      </c>
      <c r="C110" s="5" t="s">
        <v>386</v>
      </c>
      <c r="D110" s="4" t="s">
        <v>392</v>
      </c>
      <c r="E110" s="15">
        <v>0</v>
      </c>
      <c r="F110" s="15">
        <f>F106-$E106</f>
        <v>0.21630892091352116</v>
      </c>
      <c r="G110" s="15">
        <f t="shared" ref="G110:Q110" si="21">G106-$E106</f>
        <v>14.308860360976119</v>
      </c>
      <c r="H110" s="15">
        <f t="shared" si="21"/>
        <v>27.379021705288899</v>
      </c>
      <c r="I110" s="15">
        <f t="shared" si="21"/>
        <v>24.877031158023502</v>
      </c>
      <c r="J110" s="50">
        <f t="shared" si="21"/>
        <v>22.631271762025055</v>
      </c>
      <c r="K110" s="50">
        <f t="shared" si="21"/>
        <v>22.631271762025055</v>
      </c>
      <c r="L110" s="50">
        <f t="shared" si="21"/>
        <v>22.631271762025055</v>
      </c>
      <c r="M110" s="50">
        <f t="shared" si="21"/>
        <v>22.631271762025055</v>
      </c>
      <c r="N110" s="50">
        <f t="shared" si="21"/>
        <v>22.631271762025055</v>
      </c>
      <c r="O110" s="50">
        <f t="shared" si="21"/>
        <v>22.631271762025055</v>
      </c>
      <c r="P110" s="50">
        <v>22.63</v>
      </c>
      <c r="Q110" s="50">
        <f t="shared" si="21"/>
        <v>22.631271762025055</v>
      </c>
      <c r="R110" s="115" t="s">
        <v>393</v>
      </c>
      <c r="S110" s="114"/>
      <c r="T110" s="7"/>
    </row>
    <row r="111" spans="1:20" ht="109.2">
      <c r="A111" s="12" t="s">
        <v>401</v>
      </c>
      <c r="B111" s="6" t="s">
        <v>395</v>
      </c>
      <c r="C111" s="12"/>
      <c r="D111" s="4"/>
      <c r="E111" s="9"/>
      <c r="F111" s="9"/>
      <c r="G111" s="9"/>
      <c r="H111" s="9"/>
      <c r="I111" s="9"/>
      <c r="J111" s="78"/>
      <c r="K111" s="78"/>
      <c r="L111" s="78"/>
      <c r="M111" s="78"/>
      <c r="N111" s="78"/>
      <c r="O111" s="79"/>
      <c r="P111" s="79"/>
      <c r="Q111" s="79"/>
      <c r="R111" s="115"/>
      <c r="S111" s="114"/>
      <c r="T111" s="7"/>
    </row>
    <row r="112" spans="1:20" ht="64.5" customHeight="1">
      <c r="A112" s="12" t="s">
        <v>403</v>
      </c>
      <c r="B112" s="27" t="s">
        <v>270</v>
      </c>
      <c r="C112" s="5" t="s">
        <v>386</v>
      </c>
      <c r="D112" s="4" t="s">
        <v>397</v>
      </c>
      <c r="E112" s="9">
        <v>0</v>
      </c>
      <c r="F112" s="15">
        <f t="shared" ref="F112:O112" si="22">F107-E107</f>
        <v>0</v>
      </c>
      <c r="G112" s="15">
        <f t="shared" si="22"/>
        <v>0</v>
      </c>
      <c r="H112" s="15">
        <f t="shared" si="22"/>
        <v>0</v>
      </c>
      <c r="I112" s="15">
        <f t="shared" si="22"/>
        <v>0</v>
      </c>
      <c r="J112" s="50">
        <f t="shared" si="22"/>
        <v>0</v>
      </c>
      <c r="K112" s="50">
        <f t="shared" si="22"/>
        <v>0</v>
      </c>
      <c r="L112" s="50">
        <f t="shared" si="22"/>
        <v>0</v>
      </c>
      <c r="M112" s="50">
        <f t="shared" si="22"/>
        <v>0</v>
      </c>
      <c r="N112" s="50">
        <f t="shared" si="22"/>
        <v>0</v>
      </c>
      <c r="O112" s="50">
        <f t="shared" si="22"/>
        <v>0</v>
      </c>
      <c r="P112" s="50">
        <v>0</v>
      </c>
      <c r="Q112" s="50">
        <f>Q107-O107</f>
        <v>0</v>
      </c>
      <c r="R112" s="115" t="s">
        <v>280</v>
      </c>
      <c r="S112" s="114"/>
      <c r="T112" s="7"/>
    </row>
    <row r="113" spans="1:20" ht="111" customHeight="1">
      <c r="A113" s="12" t="s">
        <v>405</v>
      </c>
      <c r="B113" s="27" t="s">
        <v>273</v>
      </c>
      <c r="C113" s="5" t="s">
        <v>386</v>
      </c>
      <c r="D113" s="4" t="s">
        <v>399</v>
      </c>
      <c r="E113" s="9">
        <v>0</v>
      </c>
      <c r="F113" s="34">
        <f>F107-$E107</f>
        <v>0</v>
      </c>
      <c r="G113" s="34">
        <f t="shared" ref="G113:Q113" si="23">G107-$E107</f>
        <v>0</v>
      </c>
      <c r="H113" s="34">
        <f t="shared" si="23"/>
        <v>0</v>
      </c>
      <c r="I113" s="34">
        <f t="shared" si="23"/>
        <v>0</v>
      </c>
      <c r="J113" s="55">
        <f t="shared" si="23"/>
        <v>0</v>
      </c>
      <c r="K113" s="55">
        <f t="shared" si="23"/>
        <v>0</v>
      </c>
      <c r="L113" s="55">
        <f t="shared" si="23"/>
        <v>0</v>
      </c>
      <c r="M113" s="55">
        <f t="shared" si="23"/>
        <v>0</v>
      </c>
      <c r="N113" s="55">
        <f t="shared" si="23"/>
        <v>0</v>
      </c>
      <c r="O113" s="55">
        <f t="shared" si="23"/>
        <v>0</v>
      </c>
      <c r="P113" s="55">
        <v>0</v>
      </c>
      <c r="Q113" s="55">
        <f t="shared" si="23"/>
        <v>0</v>
      </c>
      <c r="R113" s="115" t="s">
        <v>400</v>
      </c>
      <c r="S113" s="114"/>
      <c r="T113" s="7"/>
    </row>
    <row r="114" spans="1:20" ht="172.5" customHeight="1">
      <c r="A114" s="12" t="s">
        <v>407</v>
      </c>
      <c r="B114" s="6" t="s">
        <v>402</v>
      </c>
      <c r="C114" s="12"/>
      <c r="D114" s="4"/>
      <c r="E114" s="9"/>
      <c r="F114" s="9"/>
      <c r="G114" s="9"/>
      <c r="H114" s="9"/>
      <c r="I114" s="9"/>
      <c r="J114" s="78"/>
      <c r="K114" s="78"/>
      <c r="L114" s="78"/>
      <c r="M114" s="78"/>
      <c r="N114" s="78"/>
      <c r="O114" s="79"/>
      <c r="P114" s="79"/>
      <c r="Q114" s="79"/>
      <c r="R114" s="115"/>
      <c r="S114" s="114"/>
      <c r="T114" s="7"/>
    </row>
    <row r="115" spans="1:20" ht="25.5" customHeight="1">
      <c r="A115" s="12" t="s">
        <v>529</v>
      </c>
      <c r="B115" s="27" t="s">
        <v>270</v>
      </c>
      <c r="C115" s="5" t="s">
        <v>221</v>
      </c>
      <c r="D115" s="4" t="s">
        <v>404</v>
      </c>
      <c r="E115" s="15">
        <v>0</v>
      </c>
      <c r="F115" s="15">
        <v>0</v>
      </c>
      <c r="G115" s="15">
        <f t="shared" ref="G115:Q115" si="24">G107/G106</f>
        <v>0</v>
      </c>
      <c r="H115" s="15">
        <f t="shared" si="24"/>
        <v>0</v>
      </c>
      <c r="I115" s="15">
        <f t="shared" si="24"/>
        <v>0</v>
      </c>
      <c r="J115" s="50">
        <f t="shared" si="24"/>
        <v>0</v>
      </c>
      <c r="K115" s="50">
        <f t="shared" si="24"/>
        <v>0</v>
      </c>
      <c r="L115" s="50">
        <f t="shared" si="24"/>
        <v>0</v>
      </c>
      <c r="M115" s="50">
        <f t="shared" si="24"/>
        <v>0</v>
      </c>
      <c r="N115" s="50">
        <f t="shared" si="24"/>
        <v>0</v>
      </c>
      <c r="O115" s="50">
        <f t="shared" si="24"/>
        <v>0</v>
      </c>
      <c r="P115" s="50">
        <v>0</v>
      </c>
      <c r="Q115" s="50">
        <f t="shared" si="24"/>
        <v>0</v>
      </c>
      <c r="R115" s="115"/>
      <c r="S115" s="114"/>
      <c r="T115" s="7"/>
    </row>
    <row r="116" spans="1:20" ht="25.5" customHeight="1">
      <c r="A116" s="12" t="s">
        <v>530</v>
      </c>
      <c r="B116" s="27" t="s">
        <v>273</v>
      </c>
      <c r="C116" s="5" t="s">
        <v>221</v>
      </c>
      <c r="D116" s="4" t="s">
        <v>406</v>
      </c>
      <c r="E116" s="9">
        <v>0</v>
      </c>
      <c r="F116" s="15">
        <v>0</v>
      </c>
      <c r="G116" s="15">
        <v>0</v>
      </c>
      <c r="H116" s="15">
        <v>0</v>
      </c>
      <c r="I116" s="15">
        <v>0</v>
      </c>
      <c r="J116" s="50">
        <v>0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0">
        <v>0</v>
      </c>
      <c r="R116" s="115"/>
      <c r="S116" s="114"/>
      <c r="T116" s="7"/>
    </row>
    <row r="117" spans="1:20" ht="172.95" customHeight="1">
      <c r="A117" s="12" t="s">
        <v>410</v>
      </c>
      <c r="B117" s="6" t="s">
        <v>408</v>
      </c>
      <c r="C117" s="5" t="s">
        <v>409</v>
      </c>
      <c r="D117" s="39" t="s">
        <v>539</v>
      </c>
      <c r="E117" s="18">
        <f>(индикаторы!D69+индикаторы!D71)/индикаторы!D81</f>
        <v>1.2263901147396294E-2</v>
      </c>
      <c r="F117" s="18">
        <f>(индикаторы!E69+индикаторы!E71)/индикаторы!E81</f>
        <v>1.2459179170344219E-2</v>
      </c>
      <c r="G117" s="18">
        <f>(индикаторы!F69+индикаторы!F71)/индикаторы!F81</f>
        <v>1.3018534863195057E-2</v>
      </c>
      <c r="H117" s="18">
        <f>(индикаторы!G69+индикаторы!G71)/индикаторы!G81</f>
        <v>1.1515468912007026E-2</v>
      </c>
      <c r="I117" s="18">
        <f>(индикаторы!H69+индикаторы!H71)/индикаторы!H81</f>
        <v>1.1175890864143124E-2</v>
      </c>
      <c r="J117" s="54">
        <f>(индикаторы!I69+индикаторы!I71)/индикаторы!I81</f>
        <v>1.0851405173962062E-2</v>
      </c>
      <c r="K117" s="54">
        <f>(индикаторы!J69+индикаторы!J71)/индикаторы!J81</f>
        <v>1.0851405173962062E-2</v>
      </c>
      <c r="L117" s="54">
        <f>(индикаторы!K69+индикаторы!K71)/индикаторы!K81</f>
        <v>1.0851405173962062E-2</v>
      </c>
      <c r="M117" s="54">
        <f>(индикаторы!L69+индикаторы!L71)/индикаторы!L81</f>
        <v>1.0851405173962062E-2</v>
      </c>
      <c r="N117" s="54">
        <f>(индикаторы!M69+индикаторы!M71)/индикаторы!M81</f>
        <v>1.0851405173962062E-2</v>
      </c>
      <c r="O117" s="54">
        <f>(индикаторы!N69+индикаторы!N71)/индикаторы!N81</f>
        <v>1.0851405173962062E-2</v>
      </c>
      <c r="P117" s="54">
        <v>1.0999999999999999E-2</v>
      </c>
      <c r="Q117" s="54">
        <f>(индикаторы!O69+индикаторы!O71)/индикаторы!O81</f>
        <v>1.0851405173962062E-2</v>
      </c>
      <c r="R117" s="115"/>
      <c r="S117" s="114"/>
      <c r="T117" s="7"/>
    </row>
    <row r="118" spans="1:20" ht="109.2">
      <c r="A118" s="12" t="s">
        <v>412</v>
      </c>
      <c r="B118" s="6" t="s">
        <v>411</v>
      </c>
      <c r="C118" s="5" t="s">
        <v>409</v>
      </c>
      <c r="D118" s="4" t="s">
        <v>538</v>
      </c>
      <c r="E118" s="15">
        <f>(индикаторы!D68-индикаторы!D69)/индикаторы!D82</f>
        <v>3.5510283295480158E-4</v>
      </c>
      <c r="F118" s="15">
        <f>(индикаторы!E68-индикаторы!E69)/индикаторы!E82</f>
        <v>3.5667640533126323E-4</v>
      </c>
      <c r="G118" s="15">
        <f>(индикаторы!F68-индикаторы!F69)/индикаторы!F82</f>
        <v>3.0597240653417189E-4</v>
      </c>
      <c r="H118" s="15">
        <v>0</v>
      </c>
      <c r="I118" s="15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115"/>
      <c r="S118" s="114"/>
      <c r="T118" s="7"/>
    </row>
    <row r="119" spans="1:20" ht="187.2">
      <c r="A119" s="12" t="s">
        <v>531</v>
      </c>
      <c r="B119" s="6" t="s">
        <v>413</v>
      </c>
      <c r="C119" s="12"/>
      <c r="D119" s="4"/>
      <c r="E119" s="9"/>
      <c r="F119" s="9"/>
      <c r="G119" s="9"/>
      <c r="H119" s="9"/>
      <c r="I119" s="9"/>
      <c r="J119" s="78"/>
      <c r="K119" s="78"/>
      <c r="L119" s="78"/>
      <c r="M119" s="78"/>
      <c r="N119" s="78"/>
      <c r="O119" s="79"/>
      <c r="P119" s="79"/>
      <c r="Q119" s="79"/>
      <c r="R119" s="115"/>
      <c r="S119" s="114"/>
      <c r="T119" s="7"/>
    </row>
    <row r="120" spans="1:20" ht="101.25" customHeight="1">
      <c r="A120" s="12" t="s">
        <v>418</v>
      </c>
      <c r="B120" s="27" t="s">
        <v>270</v>
      </c>
      <c r="C120" s="5" t="s">
        <v>409</v>
      </c>
      <c r="D120" s="39" t="s">
        <v>414</v>
      </c>
      <c r="E120" s="18">
        <f t="shared" ref="E120" si="25">F117-E117</f>
        <v>1.9527802294792493E-4</v>
      </c>
      <c r="F120" s="54">
        <f>F117-E117</f>
        <v>1.9527802294792493E-4</v>
      </c>
      <c r="G120" s="54">
        <f t="shared" ref="G120:O120" si="26">G117-F117</f>
        <v>5.5935569285083843E-4</v>
      </c>
      <c r="H120" s="54">
        <f t="shared" si="26"/>
        <v>-1.5030659511880307E-3</v>
      </c>
      <c r="I120" s="54">
        <f t="shared" si="26"/>
        <v>-3.3957804786390218E-4</v>
      </c>
      <c r="J120" s="54">
        <f t="shared" si="26"/>
        <v>-3.244856901810627E-4</v>
      </c>
      <c r="K120" s="54">
        <f>K117-J117</f>
        <v>0</v>
      </c>
      <c r="L120" s="54">
        <f t="shared" si="26"/>
        <v>0</v>
      </c>
      <c r="M120" s="54">
        <f t="shared" si="26"/>
        <v>0</v>
      </c>
      <c r="N120" s="54">
        <f t="shared" si="26"/>
        <v>0</v>
      </c>
      <c r="O120" s="54">
        <f t="shared" si="26"/>
        <v>0</v>
      </c>
      <c r="P120" s="54">
        <v>0</v>
      </c>
      <c r="Q120" s="54">
        <f>Q117-O117</f>
        <v>0</v>
      </c>
      <c r="R120" s="115" t="s">
        <v>280</v>
      </c>
      <c r="S120" s="114"/>
      <c r="T120" s="7"/>
    </row>
    <row r="121" spans="1:20" ht="122.25" customHeight="1">
      <c r="A121" s="12" t="s">
        <v>420</v>
      </c>
      <c r="B121" s="27" t="s">
        <v>273</v>
      </c>
      <c r="C121" s="5" t="s">
        <v>409</v>
      </c>
      <c r="D121" s="39" t="s">
        <v>415</v>
      </c>
      <c r="E121" s="18">
        <v>0</v>
      </c>
      <c r="F121" s="18">
        <f>F117-E117</f>
        <v>1.9527802294792493E-4</v>
      </c>
      <c r="G121" s="18">
        <f>G117-E117</f>
        <v>7.5463371579876336E-4</v>
      </c>
      <c r="H121" s="54">
        <f>H117-E117</f>
        <v>-7.4843223538926737E-4</v>
      </c>
      <c r="I121" s="18">
        <f>I117-E117</f>
        <v>-1.0880102832531695E-3</v>
      </c>
      <c r="J121" s="54">
        <f>J117-E117</f>
        <v>-1.4124959734342322E-3</v>
      </c>
      <c r="K121" s="54">
        <f>K117-E117</f>
        <v>-1.4124959734342322E-3</v>
      </c>
      <c r="L121" s="54">
        <f>L117-E117</f>
        <v>-1.4124959734342322E-3</v>
      </c>
      <c r="M121" s="54">
        <f>M117-E117</f>
        <v>-1.4124959734342322E-3</v>
      </c>
      <c r="N121" s="54">
        <f>N117-E117</f>
        <v>-1.4124959734342322E-3</v>
      </c>
      <c r="O121" s="54">
        <f>O117-E117</f>
        <v>-1.4124959734342322E-3</v>
      </c>
      <c r="P121" s="54">
        <v>-2E-3</v>
      </c>
      <c r="Q121" s="54">
        <f>Q117-F117</f>
        <v>-1.6077739963821572E-3</v>
      </c>
      <c r="R121" s="115" t="s">
        <v>416</v>
      </c>
      <c r="S121" s="114"/>
      <c r="T121" s="7"/>
    </row>
    <row r="122" spans="1:20" ht="124.8">
      <c r="A122" s="12" t="s">
        <v>423</v>
      </c>
      <c r="B122" s="6" t="s">
        <v>417</v>
      </c>
      <c r="C122" s="12"/>
      <c r="D122" s="4"/>
      <c r="E122" s="9"/>
      <c r="F122" s="9"/>
      <c r="G122" s="9"/>
      <c r="H122" s="9"/>
      <c r="I122" s="9"/>
      <c r="J122" s="78"/>
      <c r="K122" s="78"/>
      <c r="L122" s="78"/>
      <c r="M122" s="78"/>
      <c r="N122" s="78"/>
      <c r="O122" s="79"/>
      <c r="P122" s="79"/>
      <c r="Q122" s="79"/>
      <c r="R122" s="115"/>
      <c r="S122" s="114"/>
      <c r="T122" s="7"/>
    </row>
    <row r="123" spans="1:20" ht="81" customHeight="1">
      <c r="A123" s="12" t="s">
        <v>425</v>
      </c>
      <c r="B123" s="27" t="s">
        <v>270</v>
      </c>
      <c r="C123" s="5" t="s">
        <v>409</v>
      </c>
      <c r="D123" s="4" t="s">
        <v>419</v>
      </c>
      <c r="E123" s="9">
        <v>0</v>
      </c>
      <c r="F123" s="9">
        <v>0</v>
      </c>
      <c r="G123" s="9">
        <v>0</v>
      </c>
      <c r="H123" s="9">
        <v>0</v>
      </c>
      <c r="I123" s="9">
        <f t="shared" ref="I123:O123" si="27">I118-H118</f>
        <v>0</v>
      </c>
      <c r="J123" s="78">
        <f t="shared" si="27"/>
        <v>0</v>
      </c>
      <c r="K123" s="78">
        <f t="shared" si="27"/>
        <v>0</v>
      </c>
      <c r="L123" s="78">
        <f t="shared" si="27"/>
        <v>0</v>
      </c>
      <c r="M123" s="78">
        <f t="shared" si="27"/>
        <v>0</v>
      </c>
      <c r="N123" s="78">
        <f t="shared" si="27"/>
        <v>0</v>
      </c>
      <c r="O123" s="78">
        <f t="shared" si="27"/>
        <v>0</v>
      </c>
      <c r="P123" s="78">
        <v>0</v>
      </c>
      <c r="Q123" s="78">
        <f>Q118-O118</f>
        <v>0</v>
      </c>
      <c r="R123" s="113" t="s">
        <v>280</v>
      </c>
      <c r="S123" s="114"/>
      <c r="T123" s="7"/>
    </row>
    <row r="124" spans="1:20" ht="125.25" customHeight="1">
      <c r="A124" s="12" t="s">
        <v>427</v>
      </c>
      <c r="B124" s="27" t="s">
        <v>273</v>
      </c>
      <c r="C124" s="5" t="s">
        <v>409</v>
      </c>
      <c r="D124" s="4" t="s">
        <v>421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78">
        <v>0</v>
      </c>
      <c r="K124" s="78">
        <v>0</v>
      </c>
      <c r="L124" s="78">
        <v>0</v>
      </c>
      <c r="M124" s="78">
        <v>0</v>
      </c>
      <c r="N124" s="78">
        <v>0</v>
      </c>
      <c r="O124" s="78">
        <v>0</v>
      </c>
      <c r="P124" s="78">
        <v>0</v>
      </c>
      <c r="Q124" s="78">
        <v>0</v>
      </c>
      <c r="R124" s="113" t="s">
        <v>422</v>
      </c>
      <c r="S124" s="114"/>
      <c r="T124" s="7"/>
    </row>
    <row r="125" spans="1:20" ht="159" customHeight="1">
      <c r="A125" s="12" t="s">
        <v>532</v>
      </c>
      <c r="B125" s="6" t="s">
        <v>424</v>
      </c>
      <c r="C125" s="12"/>
      <c r="D125" s="4"/>
      <c r="E125" s="9"/>
      <c r="F125" s="9"/>
      <c r="G125" s="9"/>
      <c r="H125" s="9"/>
      <c r="I125" s="9"/>
      <c r="J125" s="78"/>
      <c r="K125" s="78"/>
      <c r="L125" s="78"/>
      <c r="M125" s="78"/>
      <c r="N125" s="78"/>
      <c r="O125" s="79"/>
      <c r="P125" s="79"/>
      <c r="Q125" s="78"/>
      <c r="R125" s="96"/>
      <c r="S125" s="96"/>
      <c r="T125" s="7"/>
    </row>
    <row r="126" spans="1:20">
      <c r="A126" s="12" t="s">
        <v>533</v>
      </c>
      <c r="B126" s="27" t="s">
        <v>270</v>
      </c>
      <c r="C126" s="5" t="s">
        <v>221</v>
      </c>
      <c r="D126" s="4" t="s">
        <v>426</v>
      </c>
      <c r="E126" s="28">
        <f>E118/E117</f>
        <v>2.8955128444605266E-2</v>
      </c>
      <c r="F126" s="28">
        <f t="shared" ref="F126:Q126" si="28">F118/F117</f>
        <v>2.8627600619167359E-2</v>
      </c>
      <c r="G126" s="28">
        <f t="shared" si="28"/>
        <v>2.3502829600218086E-2</v>
      </c>
      <c r="H126" s="9">
        <f t="shared" si="28"/>
        <v>0</v>
      </c>
      <c r="I126" s="9">
        <f t="shared" si="28"/>
        <v>0</v>
      </c>
      <c r="J126" s="78">
        <f t="shared" si="28"/>
        <v>0</v>
      </c>
      <c r="K126" s="78">
        <f t="shared" si="28"/>
        <v>0</v>
      </c>
      <c r="L126" s="78">
        <f t="shared" si="28"/>
        <v>0</v>
      </c>
      <c r="M126" s="78">
        <f t="shared" si="28"/>
        <v>0</v>
      </c>
      <c r="N126" s="78">
        <f t="shared" si="28"/>
        <v>0</v>
      </c>
      <c r="O126" s="78">
        <f t="shared" si="28"/>
        <v>0</v>
      </c>
      <c r="P126" s="78">
        <v>0</v>
      </c>
      <c r="Q126" s="78">
        <f t="shared" si="28"/>
        <v>0</v>
      </c>
      <c r="R126" s="113"/>
      <c r="S126" s="114"/>
      <c r="T126" s="7"/>
    </row>
    <row r="127" spans="1:20">
      <c r="A127" s="12" t="s">
        <v>534</v>
      </c>
      <c r="B127" s="27" t="s">
        <v>273</v>
      </c>
      <c r="C127" s="5" t="s">
        <v>221</v>
      </c>
      <c r="D127" s="4" t="s">
        <v>428</v>
      </c>
      <c r="E127" s="9">
        <v>0</v>
      </c>
      <c r="F127" s="28">
        <f>F118/$E117</f>
        <v>2.9083437728702498E-2</v>
      </c>
      <c r="G127" s="28">
        <f t="shared" ref="G127:Q127" si="29">G118/$E117</f>
        <v>2.494902746334773E-2</v>
      </c>
      <c r="H127" s="9">
        <f t="shared" si="29"/>
        <v>0</v>
      </c>
      <c r="I127" s="9">
        <f t="shared" si="29"/>
        <v>0</v>
      </c>
      <c r="J127" s="78">
        <f t="shared" si="29"/>
        <v>0</v>
      </c>
      <c r="K127" s="78">
        <f t="shared" si="29"/>
        <v>0</v>
      </c>
      <c r="L127" s="78">
        <f t="shared" si="29"/>
        <v>0</v>
      </c>
      <c r="M127" s="78">
        <f t="shared" si="29"/>
        <v>0</v>
      </c>
      <c r="N127" s="78">
        <f t="shared" si="29"/>
        <v>0</v>
      </c>
      <c r="O127" s="78">
        <f t="shared" si="29"/>
        <v>0</v>
      </c>
      <c r="P127" s="78">
        <v>0</v>
      </c>
      <c r="Q127" s="78">
        <f t="shared" si="29"/>
        <v>0</v>
      </c>
      <c r="R127" s="113"/>
      <c r="S127" s="114"/>
      <c r="T127" s="7"/>
    </row>
    <row r="128" spans="1:20" ht="30.75" customHeight="1">
      <c r="A128" s="108" t="s">
        <v>429</v>
      </c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10"/>
    </row>
    <row r="129" spans="1:20" ht="61.95" customHeight="1">
      <c r="A129" s="12" t="s">
        <v>430</v>
      </c>
      <c r="B129" s="6" t="s">
        <v>431</v>
      </c>
      <c r="C129" s="5" t="s">
        <v>432</v>
      </c>
      <c r="D129" s="5" t="s">
        <v>436</v>
      </c>
      <c r="E129" s="9">
        <v>0</v>
      </c>
      <c r="F129" s="15">
        <f>индикаторы!E83-индикаторы!D83</f>
        <v>-9.9999999999988987E-5</v>
      </c>
      <c r="G129" s="15">
        <f>индикаторы!F83-индикаторы!E83</f>
        <v>-9.9999999999988987E-5</v>
      </c>
      <c r="H129" s="15">
        <f>индикаторы!G83-индикаторы!F83</f>
        <v>-9.9999999999988987E-5</v>
      </c>
      <c r="I129" s="15">
        <f>индикаторы!H83-индикаторы!G83</f>
        <v>-1.000000000000445E-4</v>
      </c>
      <c r="J129" s="50">
        <f>индикаторы!I83-индикаторы!H83</f>
        <v>-9.9999999999988987E-5</v>
      </c>
      <c r="K129" s="50">
        <f>индикаторы!J83-индикаторы!I83</f>
        <v>-9.9999999999988987E-5</v>
      </c>
      <c r="L129" s="50">
        <f>индикаторы!K83-индикаторы!J83</f>
        <v>-9.9999999999988987E-5</v>
      </c>
      <c r="M129" s="50">
        <f>индикаторы!L83-индикаторы!K83</f>
        <v>-9.9999999999988987E-5</v>
      </c>
      <c r="N129" s="50">
        <f>индикаторы!M83-индикаторы!L83</f>
        <v>-1.000000000000445E-4</v>
      </c>
      <c r="O129" s="50">
        <f>индикаторы!N83-индикаторы!M83</f>
        <v>-9.9999999999988987E-5</v>
      </c>
      <c r="P129" s="50">
        <v>0</v>
      </c>
      <c r="Q129" s="50">
        <f>индикаторы!O83-индикаторы!N83</f>
        <v>-9.9999999999988987E-5</v>
      </c>
      <c r="R129" s="111"/>
      <c r="S129" s="112"/>
      <c r="T129" s="7"/>
    </row>
    <row r="130" spans="1:20" ht="45.75" customHeight="1">
      <c r="A130" s="12" t="s">
        <v>433</v>
      </c>
      <c r="B130" s="6" t="s">
        <v>434</v>
      </c>
      <c r="C130" s="5" t="s">
        <v>435</v>
      </c>
      <c r="D130" s="5" t="s">
        <v>439</v>
      </c>
      <c r="E130" s="54"/>
      <c r="F130" s="50">
        <f>индикаторы!E84-индикаторы!D84</f>
        <v>-1.2000000000000066E-3</v>
      </c>
      <c r="G130" s="50">
        <f>индикаторы!F84-индикаторы!E84</f>
        <v>-1.2999999999999956E-3</v>
      </c>
      <c r="H130" s="50">
        <f>индикаторы!G84-индикаторы!F84</f>
        <v>-5.9999999999998943E-4</v>
      </c>
      <c r="I130" s="50">
        <f>индикаторы!H84-индикаторы!G84</f>
        <v>-1.5999999999999903E-3</v>
      </c>
      <c r="J130" s="50">
        <f>индикаторы!I84-индикаторы!H84</f>
        <v>-1.4000000000000123E-3</v>
      </c>
      <c r="K130" s="50">
        <f>индикаторы!J84-индикаторы!I84</f>
        <v>0</v>
      </c>
      <c r="L130" s="50">
        <f>индикаторы!K84-индикаторы!J84</f>
        <v>0</v>
      </c>
      <c r="M130" s="50">
        <f>индикаторы!L84-индикаторы!K84</f>
        <v>0</v>
      </c>
      <c r="N130" s="50">
        <f>индикаторы!M84-индикаторы!L84</f>
        <v>0</v>
      </c>
      <c r="O130" s="50">
        <f>индикаторы!N84-индикаторы!M84</f>
        <v>0</v>
      </c>
      <c r="P130" s="50">
        <v>0</v>
      </c>
      <c r="Q130" s="50">
        <f>индикаторы!O84-индикаторы!N84</f>
        <v>0</v>
      </c>
      <c r="R130" s="111"/>
      <c r="S130" s="112"/>
      <c r="T130" s="7"/>
    </row>
    <row r="131" spans="1:20" ht="72.75" customHeight="1">
      <c r="A131" s="12" t="s">
        <v>437</v>
      </c>
      <c r="B131" s="6" t="s">
        <v>438</v>
      </c>
      <c r="C131" s="5" t="s">
        <v>463</v>
      </c>
      <c r="D131" s="41" t="s">
        <v>442</v>
      </c>
      <c r="E131" s="18"/>
      <c r="F131" s="55">
        <f>индикаторы!E85-индикаторы!D85</f>
        <v>29273674</v>
      </c>
      <c r="G131" s="55">
        <f>индикаторы!F85-индикаторы!E85</f>
        <v>37803100</v>
      </c>
      <c r="H131" s="55">
        <f>индикаторы!G85-индикаторы!F85</f>
        <v>-69499300</v>
      </c>
      <c r="I131" s="55">
        <f>индикаторы!H85-индикаторы!G85</f>
        <v>0</v>
      </c>
      <c r="J131" s="55">
        <f>индикаторы!I85-индикаторы!H85</f>
        <v>-8985951</v>
      </c>
      <c r="K131" s="60">
        <f>индикаторы!J85-индикаторы!I85</f>
        <v>-42613377</v>
      </c>
      <c r="L131" s="60">
        <f>индикаторы!K85-индикаторы!J85</f>
        <v>-9917294</v>
      </c>
      <c r="M131" s="55">
        <f>индикаторы!L85-индикаторы!K85</f>
        <v>0</v>
      </c>
      <c r="N131" s="55">
        <f>индикаторы!M85-индикаторы!L85</f>
        <v>0</v>
      </c>
      <c r="O131" s="55">
        <f>индикаторы!N85-индикаторы!M85</f>
        <v>0</v>
      </c>
      <c r="P131" s="55">
        <v>0</v>
      </c>
      <c r="Q131" s="55">
        <f>индикаторы!O85-индикаторы!N85</f>
        <v>0</v>
      </c>
      <c r="R131" s="111"/>
      <c r="S131" s="112"/>
      <c r="T131" s="7"/>
    </row>
    <row r="132" spans="1:20" ht="57" customHeight="1">
      <c r="A132" s="12" t="s">
        <v>440</v>
      </c>
      <c r="B132" s="6" t="s">
        <v>441</v>
      </c>
      <c r="C132" s="5" t="s">
        <v>459</v>
      </c>
      <c r="D132" s="5" t="s">
        <v>445</v>
      </c>
      <c r="E132" s="18"/>
      <c r="F132" s="50">
        <f>индикаторы!E86-индикаторы!D86</f>
        <v>-9224</v>
      </c>
      <c r="G132" s="50">
        <f>индикаторы!F86-индикаторы!E86</f>
        <v>-70013</v>
      </c>
      <c r="H132" s="50">
        <f>индикаторы!G86-индикаторы!F86</f>
        <v>0</v>
      </c>
      <c r="I132" s="50">
        <f>индикаторы!H86-индикаторы!G86</f>
        <v>0</v>
      </c>
      <c r="J132" s="50">
        <f>индикаторы!I86-индикаторы!H86</f>
        <v>-58900</v>
      </c>
      <c r="K132" s="50">
        <f>индикаторы!J86-индикаторы!I86</f>
        <v>-1941</v>
      </c>
      <c r="L132" s="50">
        <f>индикаторы!K86-индикаторы!J86</f>
        <v>-1398</v>
      </c>
      <c r="M132" s="50">
        <f>индикаторы!L86-индикаторы!K86</f>
        <v>0</v>
      </c>
      <c r="N132" s="50">
        <f>индикаторы!M86-индикаторы!L86</f>
        <v>0</v>
      </c>
      <c r="O132" s="50">
        <f>индикаторы!N86-индикаторы!M86</f>
        <v>0</v>
      </c>
      <c r="P132" s="50">
        <v>0</v>
      </c>
      <c r="Q132" s="50">
        <f>индикаторы!O86-индикаторы!N86</f>
        <v>0</v>
      </c>
      <c r="R132" s="111"/>
      <c r="S132" s="112"/>
      <c r="T132" s="7"/>
    </row>
    <row r="133" spans="1:20" ht="48.6" customHeight="1">
      <c r="A133" s="12" t="s">
        <v>443</v>
      </c>
      <c r="B133" s="6" t="s">
        <v>444</v>
      </c>
      <c r="C133" s="5" t="s">
        <v>461</v>
      </c>
      <c r="D133" s="5" t="s">
        <v>448</v>
      </c>
      <c r="E133" s="18"/>
      <c r="F133" s="18">
        <f>индикаторы!E87-индикаторы!D87</f>
        <v>-4869</v>
      </c>
      <c r="G133" s="18">
        <f>индикаторы!F87-индикаторы!E87</f>
        <v>-423815</v>
      </c>
      <c r="H133" s="18">
        <f>индикаторы!G87-индикаторы!F87</f>
        <v>0</v>
      </c>
      <c r="I133" s="18">
        <f>индикаторы!H87-индикаторы!G87</f>
        <v>0</v>
      </c>
      <c r="J133" s="54">
        <f>индикаторы!I87-индикаторы!H87</f>
        <v>0</v>
      </c>
      <c r="K133" s="54">
        <f>индикаторы!J87-индикаторы!I87</f>
        <v>0</v>
      </c>
      <c r="L133" s="54">
        <f>индикаторы!K87-индикаторы!J87</f>
        <v>0</v>
      </c>
      <c r="M133" s="54">
        <f>индикаторы!L87-индикаторы!K87</f>
        <v>0</v>
      </c>
      <c r="N133" s="54">
        <f>индикаторы!M87-индикаторы!L87</f>
        <v>0</v>
      </c>
      <c r="O133" s="54">
        <f>индикаторы!N87-индикаторы!M87</f>
        <v>0</v>
      </c>
      <c r="P133" s="54">
        <v>0</v>
      </c>
      <c r="Q133" s="54">
        <f>индикаторы!O87-индикаторы!N87</f>
        <v>0</v>
      </c>
      <c r="R133" s="111"/>
      <c r="S133" s="112"/>
      <c r="T133" s="7"/>
    </row>
    <row r="134" spans="1:20" ht="61.95" customHeight="1">
      <c r="A134" s="12" t="s">
        <v>446</v>
      </c>
      <c r="B134" s="6" t="s">
        <v>447</v>
      </c>
      <c r="C134" s="5" t="s">
        <v>463</v>
      </c>
      <c r="D134" s="5" t="s">
        <v>452</v>
      </c>
      <c r="E134" s="18"/>
      <c r="F134" s="34">
        <f>индикаторы!E88-индикаторы!D88</f>
        <v>-119190</v>
      </c>
      <c r="G134" s="34">
        <f>индикаторы!F88-индикаторы!E88</f>
        <v>-28000</v>
      </c>
      <c r="H134" s="34">
        <f>индикаторы!G88-индикаторы!F88</f>
        <v>-253000</v>
      </c>
      <c r="I134" s="34">
        <f>индикаторы!H88-индикаторы!G88</f>
        <v>-252000</v>
      </c>
      <c r="J134" s="55">
        <f>индикаторы!I88-индикаторы!H88</f>
        <v>-103400</v>
      </c>
      <c r="K134" s="55">
        <f>индикаторы!J88-индикаторы!I88</f>
        <v>0</v>
      </c>
      <c r="L134" s="55">
        <f>индикаторы!K88-индикаторы!J88</f>
        <v>0</v>
      </c>
      <c r="M134" s="55">
        <f>индикаторы!L88-индикаторы!K88</f>
        <v>0</v>
      </c>
      <c r="N134" s="55">
        <f>индикаторы!M88-индикаторы!L88</f>
        <v>0</v>
      </c>
      <c r="O134" s="55">
        <f>индикаторы!N88-индикаторы!M88</f>
        <v>0</v>
      </c>
      <c r="P134" s="55">
        <v>0</v>
      </c>
      <c r="Q134" s="55">
        <f>индикаторы!O88-индикаторы!N88</f>
        <v>0</v>
      </c>
      <c r="R134" s="111"/>
      <c r="S134" s="112"/>
      <c r="T134" s="7"/>
    </row>
    <row r="135" spans="1:20" ht="15.6" customHeight="1">
      <c r="A135" s="108" t="s">
        <v>449</v>
      </c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10"/>
    </row>
    <row r="136" spans="1:20" ht="216" customHeight="1">
      <c r="A136" s="12" t="s">
        <v>450</v>
      </c>
      <c r="B136" s="11" t="s">
        <v>451</v>
      </c>
      <c r="C136" s="12" t="s">
        <v>149</v>
      </c>
      <c r="D136" s="5" t="s">
        <v>456</v>
      </c>
      <c r="E136" s="9">
        <v>0</v>
      </c>
      <c r="F136" s="15">
        <f>индикаторы!E89-индикаторы!D89</f>
        <v>0</v>
      </c>
      <c r="G136" s="15">
        <f>индикаторы!F89-индикаторы!E89</f>
        <v>0</v>
      </c>
      <c r="H136" s="15">
        <f>индикаторы!G89-индикаторы!F89</f>
        <v>0</v>
      </c>
      <c r="I136" s="15">
        <f>индикаторы!H89-индикаторы!G89</f>
        <v>0</v>
      </c>
      <c r="J136" s="50">
        <f>индикаторы!I89-индикаторы!H89</f>
        <v>0</v>
      </c>
      <c r="K136" s="50">
        <f>индикаторы!J89-индикаторы!I89</f>
        <v>0</v>
      </c>
      <c r="L136" s="50">
        <f>индикаторы!K89-индикаторы!J89</f>
        <v>0</v>
      </c>
      <c r="M136" s="50">
        <f>индикаторы!L89-индикаторы!K89</f>
        <v>0</v>
      </c>
      <c r="N136" s="50">
        <f>индикаторы!M89-индикаторы!L89</f>
        <v>0</v>
      </c>
      <c r="O136" s="50">
        <f>индикаторы!N89-индикаторы!M89</f>
        <v>0</v>
      </c>
      <c r="P136" s="50">
        <v>0</v>
      </c>
      <c r="Q136" s="50">
        <f>индикаторы!O89-индикаторы!N89</f>
        <v>0</v>
      </c>
      <c r="R136" s="104" t="s">
        <v>453</v>
      </c>
      <c r="S136" s="105"/>
      <c r="T136" s="21"/>
    </row>
    <row r="137" spans="1:20" ht="257.25" customHeight="1">
      <c r="A137" s="3" t="s">
        <v>454</v>
      </c>
      <c r="B137" s="6" t="s">
        <v>455</v>
      </c>
      <c r="C137" s="3" t="s">
        <v>149</v>
      </c>
      <c r="D137" s="4" t="s">
        <v>546</v>
      </c>
      <c r="E137" s="9">
        <v>0</v>
      </c>
      <c r="F137" s="15">
        <f>индикаторы!E90-индикаторы!D90</f>
        <v>0</v>
      </c>
      <c r="G137" s="15">
        <f>индикаторы!F90-индикаторы!E90</f>
        <v>0</v>
      </c>
      <c r="H137" s="15">
        <f>индикаторы!G90-индикаторы!F90</f>
        <v>0</v>
      </c>
      <c r="I137" s="15">
        <f>индикаторы!H90-индикаторы!G90</f>
        <v>0</v>
      </c>
      <c r="J137" s="50">
        <f>индикаторы!I90-индикаторы!H90</f>
        <v>0</v>
      </c>
      <c r="K137" s="50">
        <f>индикаторы!J90-индикаторы!I90</f>
        <v>0</v>
      </c>
      <c r="L137" s="50">
        <f>индикаторы!K90-индикаторы!J90</f>
        <v>0</v>
      </c>
      <c r="M137" s="50">
        <f>индикаторы!L90-индикаторы!K90</f>
        <v>0</v>
      </c>
      <c r="N137" s="50">
        <f>индикаторы!M90-индикаторы!L90</f>
        <v>0</v>
      </c>
      <c r="O137" s="50">
        <f>индикаторы!N90-индикаторы!M90</f>
        <v>0</v>
      </c>
      <c r="P137" s="50">
        <v>0</v>
      </c>
      <c r="Q137" s="50">
        <f>индикаторы!O90-индикаторы!N90</f>
        <v>0</v>
      </c>
      <c r="R137" s="106"/>
      <c r="S137" s="107"/>
      <c r="T137" s="22"/>
    </row>
    <row r="139" spans="1:20" ht="15.6" customHeight="1">
      <c r="D139" s="70"/>
      <c r="E139" s="70"/>
      <c r="F139" s="70"/>
      <c r="G139" s="70"/>
      <c r="H139" s="70"/>
      <c r="I139" s="70"/>
      <c r="L139" s="1"/>
      <c r="M139" s="1"/>
      <c r="N139" s="1"/>
      <c r="O139" s="1"/>
      <c r="P139" s="1"/>
      <c r="Q139" s="1"/>
    </row>
    <row r="140" spans="1:20" ht="64.95" customHeight="1">
      <c r="D140" s="70"/>
      <c r="E140" s="70"/>
      <c r="F140" s="70"/>
      <c r="G140" s="70"/>
      <c r="H140" s="70"/>
      <c r="I140" s="70"/>
      <c r="L140" s="1"/>
      <c r="M140" s="1"/>
      <c r="N140" s="1"/>
      <c r="O140" s="1"/>
      <c r="P140" s="1"/>
      <c r="Q140" s="1"/>
    </row>
    <row r="141" spans="1:20" ht="49.2" customHeight="1">
      <c r="D141" s="70"/>
      <c r="E141" s="70"/>
      <c r="F141" s="70"/>
      <c r="G141" s="70"/>
      <c r="H141" s="70"/>
      <c r="I141" s="70"/>
      <c r="L141" s="1"/>
      <c r="M141" s="1"/>
      <c r="N141" s="1"/>
      <c r="O141" s="1"/>
      <c r="P141" s="1"/>
      <c r="Q141" s="1"/>
    </row>
    <row r="142" spans="1:20" ht="49.2" customHeight="1">
      <c r="D142" s="70"/>
      <c r="E142" s="70"/>
      <c r="F142" s="70"/>
      <c r="G142" s="70"/>
      <c r="H142" s="70"/>
      <c r="I142" s="70"/>
      <c r="L142" s="1"/>
      <c r="M142" s="1"/>
      <c r="N142" s="1"/>
      <c r="O142" s="1"/>
      <c r="P142" s="1"/>
      <c r="Q142" s="1"/>
    </row>
    <row r="143" spans="1:20" ht="43.95" customHeight="1">
      <c r="D143" s="70"/>
      <c r="E143" s="70"/>
      <c r="F143" s="70"/>
      <c r="G143" s="70"/>
      <c r="H143" s="70"/>
      <c r="I143" s="70"/>
      <c r="L143" s="1"/>
      <c r="M143" s="1"/>
      <c r="N143" s="1"/>
      <c r="O143" s="1"/>
      <c r="P143" s="1"/>
      <c r="Q143" s="1"/>
    </row>
    <row r="144" spans="1:20" ht="70.2" customHeight="1">
      <c r="D144" s="70"/>
      <c r="E144" s="70"/>
      <c r="F144" s="70"/>
      <c r="G144" s="70"/>
      <c r="H144" s="70"/>
      <c r="I144" s="70"/>
      <c r="L144" s="1"/>
      <c r="M144" s="1"/>
      <c r="N144" s="1"/>
      <c r="O144" s="1"/>
      <c r="P144" s="1"/>
      <c r="Q144" s="1"/>
    </row>
    <row r="145" spans="1:17" ht="33.6" customHeight="1">
      <c r="D145" s="70"/>
      <c r="E145" s="70"/>
      <c r="F145" s="70"/>
      <c r="G145" s="70"/>
      <c r="H145" s="70"/>
      <c r="I145" s="70"/>
      <c r="L145" s="1"/>
      <c r="M145" s="1"/>
      <c r="N145" s="1"/>
      <c r="O145" s="1"/>
      <c r="P145" s="1"/>
      <c r="Q145" s="1"/>
    </row>
    <row r="146" spans="1:17" ht="30" customHeight="1">
      <c r="D146" s="70"/>
      <c r="E146" s="70"/>
      <c r="F146" s="70"/>
      <c r="G146" s="70"/>
      <c r="H146" s="70"/>
      <c r="I146" s="70"/>
      <c r="L146" s="1"/>
      <c r="M146" s="1"/>
      <c r="N146" s="1"/>
      <c r="O146" s="1"/>
      <c r="P146" s="1"/>
      <c r="Q146" s="1"/>
    </row>
    <row r="147" spans="1:17" ht="30.6" customHeight="1">
      <c r="D147" s="70"/>
      <c r="E147" s="70"/>
      <c r="F147" s="70"/>
      <c r="G147" s="70"/>
      <c r="H147" s="70"/>
      <c r="I147" s="70"/>
      <c r="L147" s="1"/>
      <c r="M147" s="1"/>
      <c r="N147" s="1"/>
      <c r="O147" s="1"/>
      <c r="P147" s="1"/>
      <c r="Q147" s="1"/>
    </row>
    <row r="148" spans="1:17" ht="27" customHeight="1">
      <c r="D148" s="70"/>
      <c r="E148" s="70"/>
      <c r="F148" s="70"/>
      <c r="G148" s="70"/>
      <c r="H148" s="70"/>
      <c r="I148" s="70"/>
      <c r="L148" s="1"/>
      <c r="M148" s="1"/>
      <c r="N148" s="1"/>
      <c r="O148" s="1"/>
      <c r="P148" s="1"/>
      <c r="Q148" s="1"/>
    </row>
    <row r="149" spans="1:17" ht="109.95" customHeight="1">
      <c r="D149" s="70"/>
      <c r="E149" s="70"/>
      <c r="F149" s="70"/>
      <c r="G149" s="70"/>
      <c r="H149" s="70"/>
      <c r="I149" s="70"/>
      <c r="L149" s="1"/>
      <c r="M149" s="1"/>
      <c r="N149" s="1"/>
      <c r="O149" s="1"/>
      <c r="P149" s="1"/>
      <c r="Q149" s="1"/>
    </row>
    <row r="150" spans="1:17" ht="73.2" customHeight="1">
      <c r="D150" s="70"/>
      <c r="E150" s="70"/>
      <c r="F150" s="70"/>
      <c r="G150" s="70"/>
      <c r="H150" s="70"/>
      <c r="I150" s="70"/>
      <c r="L150" s="1"/>
      <c r="M150" s="1"/>
      <c r="N150" s="1"/>
      <c r="O150" s="1"/>
      <c r="P150" s="1"/>
      <c r="Q150" s="1"/>
    </row>
    <row r="151" spans="1:17" ht="46.2" customHeight="1">
      <c r="D151" s="70"/>
      <c r="E151" s="70"/>
      <c r="F151" s="70"/>
      <c r="G151" s="70"/>
      <c r="H151" s="70"/>
      <c r="I151" s="70"/>
      <c r="L151" s="1"/>
      <c r="M151" s="1"/>
      <c r="N151" s="1"/>
      <c r="O151" s="1"/>
      <c r="P151" s="1"/>
      <c r="Q151" s="1"/>
    </row>
    <row r="152" spans="1:17" ht="39" customHeight="1">
      <c r="D152" s="70"/>
      <c r="E152" s="70"/>
      <c r="F152" s="70"/>
      <c r="G152" s="70"/>
      <c r="H152" s="70"/>
      <c r="I152" s="70"/>
      <c r="L152" s="1"/>
      <c r="M152" s="1"/>
      <c r="N152" s="1"/>
      <c r="O152" s="1"/>
      <c r="P152" s="1"/>
      <c r="Q152" s="1"/>
    </row>
    <row r="153" spans="1:17" ht="48" customHeight="1">
      <c r="D153" s="70"/>
      <c r="E153" s="70"/>
      <c r="F153" s="70"/>
      <c r="G153" s="70"/>
      <c r="H153" s="70"/>
      <c r="I153" s="70"/>
      <c r="L153" s="1"/>
      <c r="M153" s="1"/>
      <c r="N153" s="1"/>
      <c r="O153" s="1"/>
      <c r="P153" s="1"/>
      <c r="Q153" s="1"/>
    </row>
    <row r="154" spans="1:17">
      <c r="A154" s="69"/>
      <c r="B154" s="69"/>
      <c r="C154" s="69"/>
      <c r="D154" s="69"/>
      <c r="E154" s="69"/>
    </row>
    <row r="155" spans="1:17" ht="119.4" customHeight="1">
      <c r="A155" s="69"/>
      <c r="B155" s="69"/>
      <c r="C155" s="69"/>
      <c r="D155" s="69"/>
      <c r="E155" s="69"/>
    </row>
    <row r="156" spans="1:17" ht="75" customHeight="1">
      <c r="A156" s="69"/>
      <c r="B156" s="69"/>
      <c r="C156" s="69"/>
      <c r="D156" s="69"/>
      <c r="E156" s="69"/>
    </row>
    <row r="157" spans="1:17" ht="53.4" customHeight="1">
      <c r="A157" s="69"/>
      <c r="B157" s="69"/>
      <c r="C157" s="69"/>
      <c r="D157" s="69"/>
      <c r="E157" s="69"/>
    </row>
    <row r="158" spans="1:17" ht="103.2" customHeight="1">
      <c r="A158" s="69"/>
      <c r="B158" s="69"/>
      <c r="C158" s="69"/>
      <c r="D158" s="69"/>
      <c r="E158" s="69"/>
    </row>
  </sheetData>
  <mergeCells count="129">
    <mergeCell ref="A11:S11"/>
    <mergeCell ref="A15:A16"/>
    <mergeCell ref="C15:C16"/>
    <mergeCell ref="D15:D16"/>
    <mergeCell ref="A12:S12"/>
    <mergeCell ref="A13:T13"/>
    <mergeCell ref="B15:B16"/>
    <mergeCell ref="E15:Q15"/>
    <mergeCell ref="R15:S16"/>
    <mergeCell ref="R26:S26"/>
    <mergeCell ref="R25:S25"/>
    <mergeCell ref="R23:S23"/>
    <mergeCell ref="R18:S18"/>
    <mergeCell ref="A20:T20"/>
    <mergeCell ref="R21:S21"/>
    <mergeCell ref="A19:T19"/>
    <mergeCell ref="R24:S24"/>
    <mergeCell ref="R22:S22"/>
    <mergeCell ref="R27:S27"/>
    <mergeCell ref="R31:S31"/>
    <mergeCell ref="A28:T28"/>
    <mergeCell ref="R36:S36"/>
    <mergeCell ref="R35:S35"/>
    <mergeCell ref="R29:S29"/>
    <mergeCell ref="R30:S30"/>
    <mergeCell ref="R32:S32"/>
    <mergeCell ref="R34:S34"/>
    <mergeCell ref="R33:S33"/>
    <mergeCell ref="R60:S60"/>
    <mergeCell ref="R48:S48"/>
    <mergeCell ref="R56:S56"/>
    <mergeCell ref="R54:S54"/>
    <mergeCell ref="R57:S57"/>
    <mergeCell ref="R51:S51"/>
    <mergeCell ref="R50:S50"/>
    <mergeCell ref="R59:S59"/>
    <mergeCell ref="R62:S62"/>
    <mergeCell ref="R61:S61"/>
    <mergeCell ref="R58:S58"/>
    <mergeCell ref="R53:S53"/>
    <mergeCell ref="R52:S52"/>
    <mergeCell ref="R55:S55"/>
    <mergeCell ref="A37:T37"/>
    <mergeCell ref="R39:S39"/>
    <mergeCell ref="R45:S45"/>
    <mergeCell ref="R40:S41"/>
    <mergeCell ref="R38:S38"/>
    <mergeCell ref="R44:S44"/>
    <mergeCell ref="R43:S43"/>
    <mergeCell ref="R49:S49"/>
    <mergeCell ref="R47:S47"/>
    <mergeCell ref="R46:S46"/>
    <mergeCell ref="R42:T42"/>
    <mergeCell ref="R79:S79"/>
    <mergeCell ref="R63:S63"/>
    <mergeCell ref="R64:S64"/>
    <mergeCell ref="R73:S73"/>
    <mergeCell ref="R67:S67"/>
    <mergeCell ref="R72:S72"/>
    <mergeCell ref="R66:S66"/>
    <mergeCell ref="R77:S77"/>
    <mergeCell ref="R76:S76"/>
    <mergeCell ref="R75:S75"/>
    <mergeCell ref="R78:S78"/>
    <mergeCell ref="R74:S74"/>
    <mergeCell ref="A70:T70"/>
    <mergeCell ref="R69:S69"/>
    <mergeCell ref="R71:S71"/>
    <mergeCell ref="R65:S65"/>
    <mergeCell ref="R68:S68"/>
    <mergeCell ref="R98:S98"/>
    <mergeCell ref="R91:S91"/>
    <mergeCell ref="R89:S89"/>
    <mergeCell ref="R80:S80"/>
    <mergeCell ref="R88:S88"/>
    <mergeCell ref="R93:S93"/>
    <mergeCell ref="R92:S92"/>
    <mergeCell ref="R95:S95"/>
    <mergeCell ref="R96:S96"/>
    <mergeCell ref="R94:S94"/>
    <mergeCell ref="R90:S90"/>
    <mergeCell ref="R97:S97"/>
    <mergeCell ref="R81:S81"/>
    <mergeCell ref="R82:S82"/>
    <mergeCell ref="R87:S87"/>
    <mergeCell ref="R84:S84"/>
    <mergeCell ref="R86:S86"/>
    <mergeCell ref="R85:S85"/>
    <mergeCell ref="R117:S117"/>
    <mergeCell ref="R102:S102"/>
    <mergeCell ref="R105:S105"/>
    <mergeCell ref="R103:S103"/>
    <mergeCell ref="R115:S115"/>
    <mergeCell ref="R112:S112"/>
    <mergeCell ref="R110:S110"/>
    <mergeCell ref="R118:S118"/>
    <mergeCell ref="R104:S104"/>
    <mergeCell ref="R107:S107"/>
    <mergeCell ref="R109:S109"/>
    <mergeCell ref="R108:S108"/>
    <mergeCell ref="R106:S106"/>
    <mergeCell ref="R113:S113"/>
    <mergeCell ref="R111:S111"/>
    <mergeCell ref="R116:S116"/>
    <mergeCell ref="R114:S114"/>
    <mergeCell ref="N6:S9"/>
    <mergeCell ref="A17:T17"/>
    <mergeCell ref="O2:S4"/>
    <mergeCell ref="R136:S137"/>
    <mergeCell ref="A135:T135"/>
    <mergeCell ref="R130:S130"/>
    <mergeCell ref="R127:S127"/>
    <mergeCell ref="R134:S134"/>
    <mergeCell ref="R133:S133"/>
    <mergeCell ref="R132:S132"/>
    <mergeCell ref="R131:S131"/>
    <mergeCell ref="R119:S119"/>
    <mergeCell ref="R120:S120"/>
    <mergeCell ref="R129:S129"/>
    <mergeCell ref="A128:T128"/>
    <mergeCell ref="R126:S126"/>
    <mergeCell ref="R124:S124"/>
    <mergeCell ref="R121:S121"/>
    <mergeCell ref="R125:S125"/>
    <mergeCell ref="R122:S122"/>
    <mergeCell ref="R123:S123"/>
    <mergeCell ref="R99:S99"/>
    <mergeCell ref="R100:S100"/>
    <mergeCell ref="R101:S101"/>
  </mergeCells>
  <phoneticPr fontId="0" type="noConversion"/>
  <printOptions horizontalCentered="1"/>
  <pageMargins left="0.11811023622047245" right="0.11811023622047245" top="0.59055118110236227" bottom="0.19685039370078741" header="0.19685039370078741" footer="0.19685039370078741"/>
  <pageSetup paperSize="9" scale="5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35" max="16383" man="1"/>
    <brk id="150" max="16383" man="1"/>
  </rowBreaks>
  <colBreaks count="1" manualBreakCount="1">
    <brk id="1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индикаторы</vt:lpstr>
      <vt:lpstr>целев показ</vt:lpstr>
      <vt:lpstr>индикаторы!Заголовки_для_печати</vt:lpstr>
      <vt:lpstr>'целев показ'!Заголовки_для_печати</vt:lpstr>
      <vt:lpstr>индикаторы!Область_печати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Горчакова Е</cp:lastModifiedBy>
  <cp:lastPrinted>2021-09-06T07:35:54Z</cp:lastPrinted>
  <dcterms:created xsi:type="dcterms:W3CDTF">2008-10-01T13:21:49Z</dcterms:created>
  <dcterms:modified xsi:type="dcterms:W3CDTF">2021-09-06T12:12:22Z</dcterms:modified>
</cp:coreProperties>
</file>